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58564d1490910a10/agiflex GmbH/Templates/"/>
    </mc:Choice>
  </mc:AlternateContent>
  <xr:revisionPtr revIDLastSave="7" documentId="8_{9CD21D8E-C520-4C10-89C6-48C4D032DA42}" xr6:coauthVersionLast="47" xr6:coauthVersionMax="47" xr10:uidLastSave="{FC2FD3CA-E976-4879-BDCA-BE2A39FFF593}"/>
  <bookViews>
    <workbookView xWindow="-120" yWindow="-120" windowWidth="29040" windowHeight="15720" tabRatio="704" xr2:uid="{00000000-000D-0000-FFFF-FFFF00000000}"/>
  </bookViews>
  <sheets>
    <sheet name="Erfassung" sheetId="3" r:id="rId1"/>
    <sheet name="Feiertage" sheetId="4" r:id="rId2"/>
    <sheet name="Arbeitszeiten" sheetId="9" r:id="rId3"/>
    <sheet name="Arbeitstage" sheetId="10" state="hidden" r:id="rId4"/>
  </sheets>
  <definedNames>
    <definedName name="_C">NA()</definedName>
    <definedName name="A">NA()</definedName>
    <definedName name="A_1">"$#REF!.$E$47"</definedName>
    <definedName name="A_2">#REF!</definedName>
    <definedName name="A_2_7" localSheetId="3">Arbeitstage!#REF!</definedName>
    <definedName name="A_2_7" localSheetId="2">Arbeitszeiten!#REF!</definedName>
    <definedName name="A_2_7">#REF!</definedName>
    <definedName name="B">NA()</definedName>
    <definedName name="B_1">"$#REF!.$E$48"</definedName>
    <definedName name="B_2">#REF!</definedName>
    <definedName name="B_2_7" localSheetId="3">Arbeitstage!#REF!</definedName>
    <definedName name="B_2_7" localSheetId="2">Arbeitszeiten!#REF!</definedName>
    <definedName name="B_2_7">#REF!</definedName>
    <definedName name="C_1">"$#REF!.$E$49"</definedName>
    <definedName name="C_2">#REF!</definedName>
    <definedName name="C_2_7" localSheetId="3">Arbeitstage!#REF!</definedName>
    <definedName name="C_2_7" localSheetId="2">Arbeitszeiten!$E$47</definedName>
    <definedName name="C_2_7">#REF!</definedName>
    <definedName name="cdd">"$#REF!.$F$52"</definedName>
    <definedName name="D">NA()</definedName>
    <definedName name="D_1">"$#REF!.$E$50"</definedName>
    <definedName name="D_2">#REF!</definedName>
    <definedName name="D_2_7" localSheetId="3">Arbeitstage!#REF!</definedName>
    <definedName name="D_2_7" localSheetId="2">Arbeitszeiten!$E$48</definedName>
    <definedName name="D_2_7">#REF!</definedName>
    <definedName name="E">NA()</definedName>
    <definedName name="E_1">"$#REF!.$E$51"</definedName>
    <definedName name="E_2">#REF!</definedName>
    <definedName name="E_2_7" localSheetId="3">Arbeitstage!#REF!</definedName>
    <definedName name="E_2_7" localSheetId="2">Arbeitszeiten!$E$49</definedName>
    <definedName name="E_2_7">#REF!</definedName>
    <definedName name="Excel_BuiltIn_Print_Area_1_1">"$#REF!.$A$1:$AH$21"</definedName>
    <definedName name="Excel_BuiltIn_Print_Area_2">#REF!</definedName>
    <definedName name="Excel_BuiltIn_Print_Area_2_7" localSheetId="3">Arbeitstage!$A$1:$AG$29</definedName>
    <definedName name="Excel_BuiltIn_Print_Area_2_7" localSheetId="2">Arbeitszeiten!$A$1:$AI$46</definedName>
    <definedName name="Excel_BuiltIn_Print_Area_2_7">#REF!</definedName>
    <definedName name="F">NA()</definedName>
    <definedName name="F_1">"$#REF!.$E$52"</definedName>
    <definedName name="F_2">#REF!</definedName>
    <definedName name="F_2_7" localSheetId="3">Arbeitstage!#REF!</definedName>
    <definedName name="F_2_7" localSheetId="2">Arbeitszeiten!$E$50</definedName>
    <definedName name="F_2_7">#REF!</definedName>
    <definedName name="G">NA()</definedName>
    <definedName name="G_1">"$#REF!.$E$53"</definedName>
    <definedName name="G_2">#REF!</definedName>
    <definedName name="G_2_7" localSheetId="3">Arbeitstage!$E$30</definedName>
    <definedName name="G_2_7" localSheetId="2">Arbeitszeiten!$E$51</definedName>
    <definedName name="G_2_7">#REF!</definedName>
    <definedName name="H_1">"$#REF!.$E$51"</definedName>
    <definedName name="H_2">#REF!</definedName>
    <definedName name="H_2_7" localSheetId="3">Arbeitstage!#REF!</definedName>
    <definedName name="H_2_7" localSheetId="2">Arbeitszeiten!$E$49</definedName>
    <definedName name="H_2_7">#REF!</definedName>
    <definedName name="index.php?geo_71_jahr_2010_klasse_5_hl_de_hidepast_0_3">NA()</definedName>
    <definedName name="mm">NA()</definedName>
    <definedName name="mm_1">"$#REF!.$F$56"</definedName>
    <definedName name="mm_2">"$#REF!.$F$56"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9" l="1"/>
  <c r="F2" i="3" l="1"/>
  <c r="G2" i="3"/>
  <c r="H2" i="3"/>
  <c r="I2" i="3"/>
  <c r="J2" i="3"/>
  <c r="K2" i="3"/>
  <c r="L2" i="3"/>
  <c r="AI5" i="10" l="1"/>
  <c r="AI4" i="9" l="1"/>
  <c r="AI10" i="9"/>
  <c r="AI13" i="9"/>
  <c r="AI6" i="10" l="1"/>
  <c r="AI8" i="10"/>
  <c r="AI10" i="10"/>
  <c r="AI12" i="10"/>
  <c r="AI14" i="10"/>
  <c r="AI16" i="10"/>
  <c r="AI20" i="10"/>
  <c r="AI22" i="10"/>
  <c r="AI24" i="10"/>
  <c r="AI26" i="10"/>
  <c r="AI9" i="10" l="1"/>
  <c r="AI11" i="10"/>
  <c r="AI19" i="9"/>
  <c r="M2" i="3"/>
  <c r="N2" i="3"/>
  <c r="O2" i="3"/>
  <c r="P2" i="3"/>
  <c r="Q2" i="3"/>
  <c r="AF34" i="9"/>
  <c r="AF28" i="9"/>
  <c r="AF19" i="9"/>
  <c r="AF13" i="9"/>
  <c r="AE7" i="9"/>
  <c r="AF7" i="9"/>
  <c r="AJ20" i="10"/>
  <c r="AJ22" i="10"/>
  <c r="AJ24" i="10"/>
  <c r="AJ6" i="10"/>
  <c r="AJ8" i="10"/>
  <c r="AJ10" i="10"/>
  <c r="AJ12" i="10"/>
  <c r="AJ14" i="10"/>
  <c r="AJ16" i="10"/>
  <c r="AJ26" i="10"/>
  <c r="AF25" i="10"/>
  <c r="AF21" i="10"/>
  <c r="AF15" i="10"/>
  <c r="AF11" i="10"/>
  <c r="AE7" i="10"/>
  <c r="AF7" i="10"/>
  <c r="B5" i="10"/>
  <c r="B5" i="9" s="1"/>
  <c r="C4" i="10"/>
  <c r="C5" i="10" s="1"/>
  <c r="AF35" i="9" l="1"/>
  <c r="AE8" i="9"/>
  <c r="AF8" i="9"/>
  <c r="AF14" i="9"/>
  <c r="AF20" i="9"/>
  <c r="AF29" i="9"/>
  <c r="AI37" i="9"/>
  <c r="AI7" i="9"/>
  <c r="AI25" i="10"/>
  <c r="AI34" i="9"/>
  <c r="AI23" i="10"/>
  <c r="AI31" i="9"/>
  <c r="AI21" i="10"/>
  <c r="AI28" i="9"/>
  <c r="AI19" i="10"/>
  <c r="AI25" i="9"/>
  <c r="AI17" i="10"/>
  <c r="AI22" i="9"/>
  <c r="AI16" i="9"/>
  <c r="AI27" i="10"/>
  <c r="AI7" i="10"/>
  <c r="AI13" i="10"/>
  <c r="AI15" i="10"/>
  <c r="D4" i="10"/>
  <c r="D5" i="10" s="1"/>
  <c r="E4" i="10" l="1"/>
  <c r="E5" i="10" s="1"/>
  <c r="AH36" i="9"/>
  <c r="F4" i="10" l="1"/>
  <c r="F5" i="10" s="1"/>
  <c r="C3" i="9"/>
  <c r="C4" i="9" s="1"/>
  <c r="C5" i="9" s="1"/>
  <c r="G4" i="10" l="1"/>
  <c r="G5" i="10" s="1"/>
  <c r="D3" i="9"/>
  <c r="D4" i="9" s="1"/>
  <c r="D5" i="9" s="1"/>
  <c r="H4" i="10" l="1"/>
  <c r="H5" i="10" s="1"/>
  <c r="E3" i="9"/>
  <c r="E4" i="9" s="1"/>
  <c r="E5" i="9" s="1"/>
  <c r="I4" i="10" l="1"/>
  <c r="I5" i="10" s="1"/>
  <c r="F3" i="9"/>
  <c r="F4" i="9" s="1"/>
  <c r="F5" i="9" s="1"/>
  <c r="J4" i="10" l="1"/>
  <c r="J5" i="10" s="1"/>
  <c r="G3" i="9"/>
  <c r="G4" i="9" s="1"/>
  <c r="G5" i="9" s="1"/>
  <c r="K4" i="10" l="1"/>
  <c r="K5" i="10" s="1"/>
  <c r="H3" i="9"/>
  <c r="H4" i="9" s="1"/>
  <c r="H5" i="9" s="1"/>
  <c r="L4" i="10" l="1"/>
  <c r="L5" i="10" s="1"/>
  <c r="I3" i="9"/>
  <c r="I4" i="9" s="1"/>
  <c r="I5" i="9" s="1"/>
  <c r="M4" i="10" l="1"/>
  <c r="M5" i="10" s="1"/>
  <c r="J3" i="9"/>
  <c r="J4" i="9" s="1"/>
  <c r="J5" i="9" s="1"/>
  <c r="N4" i="10" l="1"/>
  <c r="N5" i="10" s="1"/>
  <c r="K3" i="9"/>
  <c r="K4" i="9" s="1"/>
  <c r="K5" i="9" s="1"/>
  <c r="O4" i="10" l="1"/>
  <c r="O5" i="10" s="1"/>
  <c r="L3" i="9"/>
  <c r="L4" i="9" s="1"/>
  <c r="L5" i="9" s="1"/>
  <c r="P4" i="10" l="1"/>
  <c r="P5" i="10" s="1"/>
  <c r="M3" i="9"/>
  <c r="M4" i="9" s="1"/>
  <c r="M5" i="9" s="1"/>
  <c r="Q4" i="10" l="1"/>
  <c r="Q5" i="10" s="1"/>
  <c r="N3" i="9"/>
  <c r="N4" i="9" s="1"/>
  <c r="N5" i="9" s="1"/>
  <c r="R4" i="10" l="1"/>
  <c r="R5" i="10" s="1"/>
  <c r="O3" i="9"/>
  <c r="O4" i="9" s="1"/>
  <c r="O5" i="9" s="1"/>
  <c r="S4" i="10" l="1"/>
  <c r="P3" i="9"/>
  <c r="P4" i="9" s="1"/>
  <c r="P5" i="9" s="1"/>
  <c r="S5" i="10" l="1"/>
  <c r="T4" i="10"/>
  <c r="T5" i="10" s="1"/>
  <c r="Q3" i="9"/>
  <c r="Q4" i="9" s="1"/>
  <c r="Q5" i="9" s="1"/>
  <c r="U4" i="10" l="1"/>
  <c r="U5" i="10" s="1"/>
  <c r="R3" i="9"/>
  <c r="R4" i="9" s="1"/>
  <c r="R5" i="9" s="1"/>
  <c r="V4" i="10" l="1"/>
  <c r="V5" i="10" s="1"/>
  <c r="S3" i="9"/>
  <c r="S4" i="9" s="1"/>
  <c r="S5" i="9" s="1"/>
  <c r="W4" i="10" l="1"/>
  <c r="W5" i="10" s="1"/>
  <c r="T3" i="9"/>
  <c r="T4" i="9" s="1"/>
  <c r="T5" i="9" s="1"/>
  <c r="X4" i="10" l="1"/>
  <c r="X5" i="10" s="1"/>
  <c r="U3" i="9"/>
  <c r="U4" i="9" s="1"/>
  <c r="U5" i="9" s="1"/>
  <c r="Y4" i="10" l="1"/>
  <c r="Y5" i="10" s="1"/>
  <c r="V3" i="9"/>
  <c r="V4" i="9" s="1"/>
  <c r="V5" i="9" s="1"/>
  <c r="Z4" i="10" l="1"/>
  <c r="W3" i="9"/>
  <c r="W4" i="9" s="1"/>
  <c r="W5" i="9" s="1"/>
  <c r="Z5" i="10" l="1"/>
  <c r="AA4" i="10"/>
  <c r="AA5" i="10" s="1"/>
  <c r="X3" i="9"/>
  <c r="X4" i="9" s="1"/>
  <c r="X5" i="9" s="1"/>
  <c r="AB4" i="10" l="1"/>
  <c r="AB5" i="10" s="1"/>
  <c r="Y3" i="9"/>
  <c r="Y4" i="9" s="1"/>
  <c r="Y5" i="9" s="1"/>
  <c r="AC4" i="10" l="1"/>
  <c r="AC5" i="10" s="1"/>
  <c r="Z3" i="9"/>
  <c r="Z4" i="9" s="1"/>
  <c r="Z5" i="9" s="1"/>
  <c r="AD4" i="10" l="1"/>
  <c r="AD5" i="10" s="1"/>
  <c r="AA3" i="9"/>
  <c r="AA4" i="9" s="1"/>
  <c r="AA5" i="9" s="1"/>
  <c r="AE4" i="10" l="1"/>
  <c r="AE5" i="10" s="1"/>
  <c r="AB3" i="9"/>
  <c r="AB4" i="9" s="1"/>
  <c r="AB5" i="9" s="1"/>
  <c r="AF4" i="10" l="1"/>
  <c r="B6" i="10" s="1"/>
  <c r="AC3" i="9"/>
  <c r="AC4" i="9" s="1"/>
  <c r="AC5" i="9" s="1"/>
  <c r="AF5" i="10" l="1"/>
  <c r="B7" i="10"/>
  <c r="AD3" i="9"/>
  <c r="AD4" i="9" s="1"/>
  <c r="AD5" i="9" s="1"/>
  <c r="C6" i="10" l="1"/>
  <c r="C7" i="10" s="1"/>
  <c r="AE3" i="9"/>
  <c r="AE4" i="9" s="1"/>
  <c r="AE5" i="9" s="1"/>
  <c r="D6" i="10" l="1"/>
  <c r="D7" i="10" s="1"/>
  <c r="AF3" i="9"/>
  <c r="AF4" i="9" l="1"/>
  <c r="B6" i="9"/>
  <c r="E6" i="10"/>
  <c r="E7" i="10" s="1"/>
  <c r="C6" i="9" l="1"/>
  <c r="D6" i="9" s="1"/>
  <c r="E6" i="9" s="1"/>
  <c r="F6" i="9" s="1"/>
  <c r="G6" i="9" s="1"/>
  <c r="H6" i="9" s="1"/>
  <c r="I6" i="9" s="1"/>
  <c r="J6" i="9" s="1"/>
  <c r="K6" i="9" s="1"/>
  <c r="L6" i="9" s="1"/>
  <c r="L7" i="9" s="1"/>
  <c r="B7" i="9"/>
  <c r="B8" i="9" s="1"/>
  <c r="AJ5" i="9"/>
  <c r="AF5" i="9"/>
  <c r="AI5" i="9" s="1"/>
  <c r="AK5" i="9" s="1"/>
  <c r="F9" i="3" s="1"/>
  <c r="F6" i="10"/>
  <c r="F7" i="10" s="1"/>
  <c r="C7" i="9" l="1"/>
  <c r="C8" i="9" s="1"/>
  <c r="M6" i="9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B9" i="9" s="1"/>
  <c r="B10" i="9" s="1"/>
  <c r="G6" i="10"/>
  <c r="G7" i="10" s="1"/>
  <c r="D7" i="9"/>
  <c r="D8" i="9" s="1"/>
  <c r="H6" i="10" l="1"/>
  <c r="H7" i="10" s="1"/>
  <c r="E7" i="9"/>
  <c r="E8" i="9" s="1"/>
  <c r="I6" i="10" l="1"/>
  <c r="I7" i="10" s="1"/>
  <c r="F7" i="9"/>
  <c r="F8" i="9" s="1"/>
  <c r="J6" i="10" l="1"/>
  <c r="J7" i="10" s="1"/>
  <c r="G7" i="9"/>
  <c r="G8" i="9" s="1"/>
  <c r="K6" i="10" l="1"/>
  <c r="K7" i="10" s="1"/>
  <c r="H7" i="9"/>
  <c r="H8" i="9" s="1"/>
  <c r="L6" i="10" l="1"/>
  <c r="L7" i="10" s="1"/>
  <c r="L8" i="9" s="1"/>
  <c r="I7" i="9"/>
  <c r="I8" i="9" s="1"/>
  <c r="M6" i="10" l="1"/>
  <c r="M7" i="10" s="1"/>
  <c r="J7" i="9"/>
  <c r="J8" i="9" s="1"/>
  <c r="N6" i="10" l="1"/>
  <c r="N7" i="10" s="1"/>
  <c r="K7" i="9"/>
  <c r="K8" i="9" s="1"/>
  <c r="O6" i="10" l="1"/>
  <c r="O7" i="10" s="1"/>
  <c r="P6" i="10" l="1"/>
  <c r="M7" i="9"/>
  <c r="M8" i="9" s="1"/>
  <c r="P7" i="10" l="1"/>
  <c r="Q6" i="10"/>
  <c r="Q7" i="10" s="1"/>
  <c r="N7" i="9"/>
  <c r="N8" i="9" s="1"/>
  <c r="R6" i="10" l="1"/>
  <c r="R7" i="10" s="1"/>
  <c r="O7" i="9"/>
  <c r="O8" i="9" s="1"/>
  <c r="S6" i="10" l="1"/>
  <c r="S7" i="10" s="1"/>
  <c r="P7" i="9"/>
  <c r="P8" i="9" s="1"/>
  <c r="T6" i="10" l="1"/>
  <c r="T7" i="10" s="1"/>
  <c r="Q7" i="9"/>
  <c r="Q8" i="9" s="1"/>
  <c r="U6" i="10" l="1"/>
  <c r="U7" i="10" s="1"/>
  <c r="R7" i="9"/>
  <c r="R8" i="9" s="1"/>
  <c r="V6" i="10" l="1"/>
  <c r="V7" i="10" s="1"/>
  <c r="S7" i="9"/>
  <c r="S8" i="9" s="1"/>
  <c r="W6" i="10" l="1"/>
  <c r="T7" i="9"/>
  <c r="T8" i="9" s="1"/>
  <c r="W7" i="10" l="1"/>
  <c r="X6" i="10"/>
  <c r="X7" i="10" s="1"/>
  <c r="U7" i="9"/>
  <c r="U8" i="9" s="1"/>
  <c r="Y6" i="10" l="1"/>
  <c r="Y7" i="10" s="1"/>
  <c r="V7" i="9"/>
  <c r="V8" i="9" s="1"/>
  <c r="Z6" i="10" l="1"/>
  <c r="Z7" i="10" s="1"/>
  <c r="W7" i="9"/>
  <c r="W8" i="9" s="1"/>
  <c r="AA6" i="10" l="1"/>
  <c r="AA7" i="10" s="1"/>
  <c r="X7" i="9"/>
  <c r="X8" i="9" s="1"/>
  <c r="AB6" i="10" l="1"/>
  <c r="AB7" i="10" s="1"/>
  <c r="Y7" i="9"/>
  <c r="Y8" i="9" s="1"/>
  <c r="AC6" i="10" l="1"/>
  <c r="Z7" i="9"/>
  <c r="Z8" i="9" s="1"/>
  <c r="AC7" i="10" l="1"/>
  <c r="AD6" i="10"/>
  <c r="B8" i="10" s="1"/>
  <c r="B9" i="10"/>
  <c r="AA7" i="9"/>
  <c r="AA8" i="9" s="1"/>
  <c r="AD7" i="10" l="1"/>
  <c r="AB7" i="9"/>
  <c r="AB8" i="9" s="1"/>
  <c r="C8" i="10" l="1"/>
  <c r="AG7" i="10"/>
  <c r="AJ7" i="10" s="1"/>
  <c r="AC7" i="9" l="1"/>
  <c r="AC8" i="9" s="1"/>
  <c r="D8" i="10"/>
  <c r="C9" i="10"/>
  <c r="B11" i="9" l="1"/>
  <c r="AD7" i="9"/>
  <c r="AD8" i="9" s="1"/>
  <c r="AI8" i="9" s="1"/>
  <c r="AK8" i="9" s="1"/>
  <c r="G9" i="3" s="1"/>
  <c r="D9" i="10"/>
  <c r="E8" i="10"/>
  <c r="C9" i="9" l="1"/>
  <c r="E9" i="10"/>
  <c r="F8" i="10"/>
  <c r="C10" i="9" l="1"/>
  <c r="C11" i="9" s="1"/>
  <c r="D9" i="9"/>
  <c r="F9" i="10"/>
  <c r="G8" i="10"/>
  <c r="D10" i="9" l="1"/>
  <c r="D11" i="9" s="1"/>
  <c r="E9" i="9"/>
  <c r="G9" i="10"/>
  <c r="H8" i="10"/>
  <c r="E10" i="9" l="1"/>
  <c r="E11" i="9" s="1"/>
  <c r="F9" i="9"/>
  <c r="H9" i="10"/>
  <c r="I8" i="10"/>
  <c r="F10" i="9" l="1"/>
  <c r="F11" i="9" s="1"/>
  <c r="G9" i="9"/>
  <c r="I9" i="10"/>
  <c r="J8" i="10"/>
  <c r="G10" i="9" l="1"/>
  <c r="G11" i="9" s="1"/>
  <c r="H9" i="9"/>
  <c r="J9" i="10"/>
  <c r="K8" i="10"/>
  <c r="H10" i="9" l="1"/>
  <c r="H11" i="9" s="1"/>
  <c r="I9" i="9"/>
  <c r="K9" i="10"/>
  <c r="L8" i="10"/>
  <c r="I10" i="9" l="1"/>
  <c r="I11" i="9" s="1"/>
  <c r="J9" i="9"/>
  <c r="L9" i="10"/>
  <c r="M8" i="10"/>
  <c r="J10" i="9" l="1"/>
  <c r="J11" i="9" s="1"/>
  <c r="K9" i="9"/>
  <c r="M9" i="10"/>
  <c r="N8" i="10"/>
  <c r="K10" i="9" l="1"/>
  <c r="K11" i="9" s="1"/>
  <c r="L9" i="9"/>
  <c r="N9" i="10"/>
  <c r="O8" i="10"/>
  <c r="L10" i="9" l="1"/>
  <c r="L11" i="9" s="1"/>
  <c r="M9" i="9"/>
  <c r="O9" i="10"/>
  <c r="P8" i="10"/>
  <c r="M10" i="9" l="1"/>
  <c r="M11" i="9" s="1"/>
  <c r="N9" i="9"/>
  <c r="P9" i="10"/>
  <c r="Q8" i="10"/>
  <c r="N10" i="9" l="1"/>
  <c r="N11" i="9" s="1"/>
  <c r="O9" i="9"/>
  <c r="Q9" i="10"/>
  <c r="R8" i="10"/>
  <c r="O10" i="9" l="1"/>
  <c r="O11" i="9" s="1"/>
  <c r="P9" i="9"/>
  <c r="R9" i="10"/>
  <c r="S8" i="10"/>
  <c r="P10" i="9" l="1"/>
  <c r="P11" i="9" s="1"/>
  <c r="Q9" i="9"/>
  <c r="S9" i="10"/>
  <c r="T8" i="10"/>
  <c r="Q10" i="9" l="1"/>
  <c r="Q11" i="9" s="1"/>
  <c r="R9" i="9"/>
  <c r="T9" i="10"/>
  <c r="U8" i="10"/>
  <c r="R10" i="9" l="1"/>
  <c r="R11" i="9" s="1"/>
  <c r="S9" i="9"/>
  <c r="U9" i="10"/>
  <c r="V8" i="10"/>
  <c r="S10" i="9" l="1"/>
  <c r="S11" i="9" s="1"/>
  <c r="T9" i="9"/>
  <c r="V9" i="10"/>
  <c r="W8" i="10"/>
  <c r="T10" i="9" l="1"/>
  <c r="T11" i="9" s="1"/>
  <c r="U9" i="9"/>
  <c r="W9" i="10"/>
  <c r="X8" i="10"/>
  <c r="U10" i="9" l="1"/>
  <c r="U11" i="9" s="1"/>
  <c r="V9" i="9"/>
  <c r="X9" i="10"/>
  <c r="Y8" i="10"/>
  <c r="V10" i="9" l="1"/>
  <c r="V11" i="9" s="1"/>
  <c r="W9" i="9"/>
  <c r="Y9" i="10"/>
  <c r="Z8" i="10"/>
  <c r="W10" i="9" l="1"/>
  <c r="W11" i="9" s="1"/>
  <c r="X9" i="9"/>
  <c r="Z9" i="10"/>
  <c r="AA8" i="10"/>
  <c r="X10" i="9" l="1"/>
  <c r="X11" i="9" s="1"/>
  <c r="Y9" i="9"/>
  <c r="AA9" i="10"/>
  <c r="AB8" i="10"/>
  <c r="Y10" i="9" l="1"/>
  <c r="Y11" i="9" s="1"/>
  <c r="Z9" i="9"/>
  <c r="AB9" i="10"/>
  <c r="AC8" i="10"/>
  <c r="Z10" i="9" l="1"/>
  <c r="Z11" i="9" s="1"/>
  <c r="AA9" i="9"/>
  <c r="AC9" i="10"/>
  <c r="AD8" i="10"/>
  <c r="AA10" i="9" l="1"/>
  <c r="AA11" i="9" s="1"/>
  <c r="AB9" i="9"/>
  <c r="AD9" i="10"/>
  <c r="AE8" i="10"/>
  <c r="AB10" i="9" l="1"/>
  <c r="AB11" i="9" s="1"/>
  <c r="AC9" i="9"/>
  <c r="AE9" i="10"/>
  <c r="AF8" i="10"/>
  <c r="AC10" i="9" l="1"/>
  <c r="AC11" i="9" s="1"/>
  <c r="AD9" i="9"/>
  <c r="AF9" i="10"/>
  <c r="B10" i="10"/>
  <c r="AD10" i="9" l="1"/>
  <c r="AD11" i="9" s="1"/>
  <c r="AE9" i="9"/>
  <c r="B11" i="10"/>
  <c r="C10" i="10"/>
  <c r="AG9" i="10"/>
  <c r="AJ9" i="10" s="1"/>
  <c r="AE10" i="9" l="1"/>
  <c r="AE11" i="9" s="1"/>
  <c r="AF9" i="9"/>
  <c r="C11" i="10"/>
  <c r="D10" i="10"/>
  <c r="AF10" i="9" l="1"/>
  <c r="AF11" i="9" s="1"/>
  <c r="AI11" i="9" s="1"/>
  <c r="AK11" i="9" s="1"/>
  <c r="H9" i="3" s="1"/>
  <c r="B12" i="9"/>
  <c r="B13" i="9" s="1"/>
  <c r="B14" i="9" s="1"/>
  <c r="D11" i="10"/>
  <c r="E10" i="10"/>
  <c r="AJ11" i="9" l="1"/>
  <c r="C12" i="9"/>
  <c r="C13" i="9" s="1"/>
  <c r="C14" i="9" s="1"/>
  <c r="E11" i="10"/>
  <c r="F10" i="10"/>
  <c r="D12" i="9" l="1"/>
  <c r="D13" i="9" s="1"/>
  <c r="D14" i="9" s="1"/>
  <c r="F11" i="10"/>
  <c r="G10" i="10"/>
  <c r="E12" i="9" l="1"/>
  <c r="E13" i="9" s="1"/>
  <c r="E14" i="9" s="1"/>
  <c r="G11" i="10"/>
  <c r="H10" i="10"/>
  <c r="F12" i="9" l="1"/>
  <c r="F13" i="9" s="1"/>
  <c r="F14" i="9" s="1"/>
  <c r="H11" i="10"/>
  <c r="I10" i="10"/>
  <c r="G12" i="9" l="1"/>
  <c r="G13" i="9" s="1"/>
  <c r="G14" i="9" s="1"/>
  <c r="I11" i="10"/>
  <c r="J10" i="10"/>
  <c r="H12" i="9" l="1"/>
  <c r="H13" i="9" s="1"/>
  <c r="H14" i="9" s="1"/>
  <c r="J11" i="10"/>
  <c r="K10" i="10"/>
  <c r="I12" i="9" l="1"/>
  <c r="I13" i="9" s="1"/>
  <c r="I14" i="9" s="1"/>
  <c r="K11" i="10"/>
  <c r="L10" i="10"/>
  <c r="J12" i="9" l="1"/>
  <c r="J13" i="9" s="1"/>
  <c r="J14" i="9" s="1"/>
  <c r="L11" i="10"/>
  <c r="M10" i="10"/>
  <c r="K12" i="9" l="1"/>
  <c r="K13" i="9" s="1"/>
  <c r="K14" i="9" s="1"/>
  <c r="M11" i="10"/>
  <c r="N10" i="10"/>
  <c r="L12" i="9" l="1"/>
  <c r="L13" i="9" s="1"/>
  <c r="L14" i="9" s="1"/>
  <c r="N11" i="10"/>
  <c r="O10" i="10"/>
  <c r="M12" i="9" l="1"/>
  <c r="M13" i="9" s="1"/>
  <c r="M14" i="9" s="1"/>
  <c r="O11" i="10"/>
  <c r="P10" i="10"/>
  <c r="N12" i="9" l="1"/>
  <c r="N13" i="9" s="1"/>
  <c r="N14" i="9" s="1"/>
  <c r="P11" i="10"/>
  <c r="Q10" i="10"/>
  <c r="O12" i="9" l="1"/>
  <c r="O13" i="9" s="1"/>
  <c r="O14" i="9" s="1"/>
  <c r="Q11" i="10"/>
  <c r="R10" i="10"/>
  <c r="P12" i="9" l="1"/>
  <c r="P13" i="9" s="1"/>
  <c r="P14" i="9" s="1"/>
  <c r="R11" i="10"/>
  <c r="S10" i="10"/>
  <c r="Q12" i="9" l="1"/>
  <c r="Q13" i="9" s="1"/>
  <c r="Q14" i="9" s="1"/>
  <c r="S11" i="10"/>
  <c r="T10" i="10"/>
  <c r="R12" i="9" l="1"/>
  <c r="R13" i="9" s="1"/>
  <c r="R14" i="9" s="1"/>
  <c r="T11" i="10"/>
  <c r="U10" i="10"/>
  <c r="S12" i="9" l="1"/>
  <c r="S13" i="9" s="1"/>
  <c r="S14" i="9" s="1"/>
  <c r="U11" i="10"/>
  <c r="V10" i="10"/>
  <c r="T12" i="9" l="1"/>
  <c r="T13" i="9" s="1"/>
  <c r="T14" i="9" s="1"/>
  <c r="V11" i="10"/>
  <c r="W10" i="10"/>
  <c r="U12" i="9" l="1"/>
  <c r="U13" i="9" s="1"/>
  <c r="U14" i="9" s="1"/>
  <c r="W11" i="10"/>
  <c r="X10" i="10"/>
  <c r="V12" i="9" l="1"/>
  <c r="V13" i="9" s="1"/>
  <c r="V14" i="9" s="1"/>
  <c r="X11" i="10"/>
  <c r="Y10" i="10"/>
  <c r="W12" i="9" l="1"/>
  <c r="W13" i="9" s="1"/>
  <c r="W14" i="9" s="1"/>
  <c r="Y11" i="10"/>
  <c r="Z10" i="10"/>
  <c r="X12" i="9" l="1"/>
  <c r="X13" i="9" s="1"/>
  <c r="X14" i="9" s="1"/>
  <c r="Z11" i="10"/>
  <c r="AA10" i="10"/>
  <c r="Y12" i="9" l="1"/>
  <c r="Y13" i="9" s="1"/>
  <c r="Y14" i="9" s="1"/>
  <c r="AA11" i="10"/>
  <c r="AB10" i="10"/>
  <c r="Z12" i="9" l="1"/>
  <c r="Z13" i="9" s="1"/>
  <c r="Z14" i="9" s="1"/>
  <c r="AB11" i="10"/>
  <c r="AC10" i="10"/>
  <c r="AA12" i="9" l="1"/>
  <c r="AA13" i="9" s="1"/>
  <c r="AA14" i="9" s="1"/>
  <c r="AC11" i="10"/>
  <c r="AD10" i="10"/>
  <c r="AB12" i="9" l="1"/>
  <c r="AB13" i="9" s="1"/>
  <c r="AB14" i="9" s="1"/>
  <c r="AD11" i="10"/>
  <c r="AE10" i="10"/>
  <c r="AC12" i="9" l="1"/>
  <c r="AC13" i="9" s="1"/>
  <c r="AC14" i="9" s="1"/>
  <c r="AE11" i="10"/>
  <c r="B12" i="10"/>
  <c r="AD12" i="9" l="1"/>
  <c r="AD13" i="9" s="1"/>
  <c r="AD14" i="9" s="1"/>
  <c r="B13" i="10"/>
  <c r="C12" i="10"/>
  <c r="AG11" i="10"/>
  <c r="AJ11" i="10" s="1"/>
  <c r="AE12" i="9" l="1"/>
  <c r="AE13" i="9" s="1"/>
  <c r="AE14" i="9" s="1"/>
  <c r="AI14" i="9" s="1"/>
  <c r="AK14" i="9" s="1"/>
  <c r="I9" i="3" s="1"/>
  <c r="C13" i="10"/>
  <c r="D12" i="10"/>
  <c r="B15" i="9" l="1"/>
  <c r="C15" i="9" s="1"/>
  <c r="D13" i="10"/>
  <c r="E12" i="10"/>
  <c r="B16" i="9" l="1"/>
  <c r="B17" i="9" s="1"/>
  <c r="C16" i="9"/>
  <c r="C17" i="9" s="1"/>
  <c r="D15" i="9"/>
  <c r="D16" i="9" s="1"/>
  <c r="D17" i="9" s="1"/>
  <c r="E13" i="10"/>
  <c r="F12" i="10"/>
  <c r="E15" i="9" l="1"/>
  <c r="F13" i="10"/>
  <c r="G12" i="10"/>
  <c r="E16" i="9" l="1"/>
  <c r="E17" i="9" s="1"/>
  <c r="F15" i="9"/>
  <c r="F16" i="9" s="1"/>
  <c r="F17" i="9" s="1"/>
  <c r="G13" i="10"/>
  <c r="H12" i="10"/>
  <c r="G15" i="9" l="1"/>
  <c r="H13" i="10"/>
  <c r="I12" i="10"/>
  <c r="G16" i="9" l="1"/>
  <c r="G17" i="9" s="1"/>
  <c r="H15" i="9"/>
  <c r="I13" i="10"/>
  <c r="J12" i="10"/>
  <c r="H16" i="9" l="1"/>
  <c r="H17" i="9" s="1"/>
  <c r="I15" i="9"/>
  <c r="J13" i="10"/>
  <c r="K12" i="10"/>
  <c r="K13" i="10" s="1"/>
  <c r="I16" i="9" l="1"/>
  <c r="I17" i="9" s="1"/>
  <c r="J15" i="9"/>
  <c r="L12" i="10"/>
  <c r="J16" i="9" l="1"/>
  <c r="J17" i="9" s="1"/>
  <c r="K15" i="9"/>
  <c r="L13" i="10"/>
  <c r="M12" i="10"/>
  <c r="K16" i="9" l="1"/>
  <c r="K17" i="9" s="1"/>
  <c r="L15" i="9"/>
  <c r="M13" i="10"/>
  <c r="N12" i="10"/>
  <c r="L16" i="9" l="1"/>
  <c r="L17" i="9" s="1"/>
  <c r="M15" i="9"/>
  <c r="N13" i="10"/>
  <c r="O12" i="10"/>
  <c r="M16" i="9" l="1"/>
  <c r="M17" i="9" s="1"/>
  <c r="N15" i="9"/>
  <c r="O13" i="10"/>
  <c r="P12" i="10"/>
  <c r="N16" i="9" l="1"/>
  <c r="N17" i="9" s="1"/>
  <c r="O15" i="9"/>
  <c r="P13" i="10"/>
  <c r="Q12" i="10"/>
  <c r="O16" i="9" l="1"/>
  <c r="O17" i="9" s="1"/>
  <c r="P15" i="9"/>
  <c r="Q13" i="10"/>
  <c r="R12" i="10"/>
  <c r="P16" i="9" l="1"/>
  <c r="P17" i="9" s="1"/>
  <c r="Q15" i="9"/>
  <c r="R13" i="10"/>
  <c r="S12" i="10"/>
  <c r="Q16" i="9" l="1"/>
  <c r="Q17" i="9" s="1"/>
  <c r="R15" i="9"/>
  <c r="S13" i="10"/>
  <c r="T12" i="10"/>
  <c r="R16" i="9" l="1"/>
  <c r="R17" i="9" s="1"/>
  <c r="S15" i="9"/>
  <c r="T13" i="10"/>
  <c r="U12" i="10"/>
  <c r="S16" i="9" l="1"/>
  <c r="S17" i="9" s="1"/>
  <c r="T15" i="9"/>
  <c r="U13" i="10"/>
  <c r="V12" i="10"/>
  <c r="T16" i="9" l="1"/>
  <c r="T17" i="9" s="1"/>
  <c r="U15" i="9"/>
  <c r="V13" i="10"/>
  <c r="W12" i="10"/>
  <c r="U16" i="9" l="1"/>
  <c r="U17" i="9" s="1"/>
  <c r="V15" i="9"/>
  <c r="W13" i="10"/>
  <c r="X12" i="10"/>
  <c r="V16" i="9" l="1"/>
  <c r="V17" i="9" s="1"/>
  <c r="W15" i="9"/>
  <c r="X13" i="10"/>
  <c r="Y12" i="10"/>
  <c r="W16" i="9" l="1"/>
  <c r="W17" i="9" s="1"/>
  <c r="X15" i="9"/>
  <c r="Y13" i="10"/>
  <c r="Z12" i="10"/>
  <c r="X16" i="9" l="1"/>
  <c r="X17" i="9" s="1"/>
  <c r="Y15" i="9"/>
  <c r="Z13" i="10"/>
  <c r="AA12" i="10"/>
  <c r="Y16" i="9" l="1"/>
  <c r="Y17" i="9" s="1"/>
  <c r="Z15" i="9"/>
  <c r="AA13" i="10"/>
  <c r="AB12" i="10"/>
  <c r="Z16" i="9" l="1"/>
  <c r="Z17" i="9" s="1"/>
  <c r="AA15" i="9"/>
  <c r="AB13" i="10"/>
  <c r="AC12" i="10"/>
  <c r="AA16" i="9" l="1"/>
  <c r="AA17" i="9" s="1"/>
  <c r="AB15" i="9"/>
  <c r="AB16" i="9" s="1"/>
  <c r="AC13" i="10"/>
  <c r="AD12" i="10"/>
  <c r="AB17" i="9" l="1"/>
  <c r="AC15" i="9"/>
  <c r="AD13" i="10"/>
  <c r="AE12" i="10"/>
  <c r="AC16" i="9" l="1"/>
  <c r="AC17" i="9" s="1"/>
  <c r="AD15" i="9"/>
  <c r="AE13" i="10"/>
  <c r="AF12" i="10"/>
  <c r="AD16" i="9" l="1"/>
  <c r="AD17" i="9" s="1"/>
  <c r="AE15" i="9"/>
  <c r="AF13" i="10"/>
  <c r="B14" i="10"/>
  <c r="AE16" i="9" l="1"/>
  <c r="AE17" i="9" s="1"/>
  <c r="AF15" i="9"/>
  <c r="B15" i="10"/>
  <c r="C14" i="10"/>
  <c r="AG13" i="10"/>
  <c r="AJ13" i="10" s="1"/>
  <c r="AF16" i="9" l="1"/>
  <c r="AF17" i="9" s="1"/>
  <c r="AI17" i="9" s="1"/>
  <c r="AK17" i="9" s="1"/>
  <c r="J9" i="3" s="1"/>
  <c r="C15" i="10"/>
  <c r="D14" i="10"/>
  <c r="B18" i="9"/>
  <c r="B19" i="9" s="1"/>
  <c r="B20" i="9" s="1"/>
  <c r="C18" i="9" l="1"/>
  <c r="C19" i="9" s="1"/>
  <c r="C20" i="9" s="1"/>
  <c r="D15" i="10"/>
  <c r="E14" i="10"/>
  <c r="AJ17" i="9"/>
  <c r="D18" i="9" l="1"/>
  <c r="D19" i="9" s="1"/>
  <c r="D20" i="9" s="1"/>
  <c r="E15" i="10"/>
  <c r="F14" i="10"/>
  <c r="E18" i="9" l="1"/>
  <c r="E19" i="9" s="1"/>
  <c r="E20" i="9" s="1"/>
  <c r="F15" i="10"/>
  <c r="G14" i="10"/>
  <c r="F18" i="9" l="1"/>
  <c r="F19" i="9" s="1"/>
  <c r="F20" i="9" s="1"/>
  <c r="G15" i="10"/>
  <c r="H14" i="10"/>
  <c r="G18" i="9" l="1"/>
  <c r="G19" i="9" s="1"/>
  <c r="G20" i="9" s="1"/>
  <c r="H15" i="10"/>
  <c r="I14" i="10"/>
  <c r="H18" i="9" l="1"/>
  <c r="H19" i="9" s="1"/>
  <c r="H20" i="9" s="1"/>
  <c r="I15" i="10"/>
  <c r="J14" i="10"/>
  <c r="I18" i="9" l="1"/>
  <c r="I19" i="9" s="1"/>
  <c r="I20" i="9" s="1"/>
  <c r="J15" i="10"/>
  <c r="K14" i="10"/>
  <c r="J18" i="9" l="1"/>
  <c r="J19" i="9" s="1"/>
  <c r="J20" i="9" s="1"/>
  <c r="K15" i="10"/>
  <c r="L14" i="10"/>
  <c r="K18" i="9" l="1"/>
  <c r="K19" i="9" s="1"/>
  <c r="K20" i="9" s="1"/>
  <c r="L15" i="10"/>
  <c r="M14" i="10"/>
  <c r="L18" i="9" l="1"/>
  <c r="L19" i="9" s="1"/>
  <c r="L20" i="9" s="1"/>
  <c r="M15" i="10"/>
  <c r="N14" i="10"/>
  <c r="M18" i="9" l="1"/>
  <c r="M19" i="9" s="1"/>
  <c r="M20" i="9" s="1"/>
  <c r="N15" i="10"/>
  <c r="O14" i="10"/>
  <c r="N18" i="9" l="1"/>
  <c r="N19" i="9" s="1"/>
  <c r="N20" i="9" s="1"/>
  <c r="O15" i="10"/>
  <c r="P14" i="10"/>
  <c r="O18" i="9" l="1"/>
  <c r="O19" i="9" s="1"/>
  <c r="O20" i="9" s="1"/>
  <c r="P15" i="10"/>
  <c r="Q14" i="10"/>
  <c r="P18" i="9" l="1"/>
  <c r="P19" i="9" s="1"/>
  <c r="P20" i="9" s="1"/>
  <c r="Q15" i="10"/>
  <c r="R14" i="10"/>
  <c r="Q18" i="9" l="1"/>
  <c r="Q19" i="9" s="1"/>
  <c r="Q20" i="9" s="1"/>
  <c r="R15" i="10"/>
  <c r="S14" i="10"/>
  <c r="R18" i="9" l="1"/>
  <c r="R19" i="9" s="1"/>
  <c r="R20" i="9" s="1"/>
  <c r="S15" i="10"/>
  <c r="T14" i="10"/>
  <c r="S18" i="9" l="1"/>
  <c r="S19" i="9" s="1"/>
  <c r="S20" i="9" s="1"/>
  <c r="T15" i="10"/>
  <c r="U14" i="10"/>
  <c r="T18" i="9" l="1"/>
  <c r="T19" i="9" s="1"/>
  <c r="T20" i="9" s="1"/>
  <c r="U15" i="10"/>
  <c r="V14" i="10"/>
  <c r="U18" i="9" l="1"/>
  <c r="U19" i="9" s="1"/>
  <c r="U20" i="9" s="1"/>
  <c r="V15" i="10"/>
  <c r="W14" i="10"/>
  <c r="V18" i="9" l="1"/>
  <c r="V19" i="9" s="1"/>
  <c r="V20" i="9" s="1"/>
  <c r="W15" i="10"/>
  <c r="X14" i="10"/>
  <c r="W18" i="9" l="1"/>
  <c r="W19" i="9" s="1"/>
  <c r="W20" i="9" s="1"/>
  <c r="X15" i="10"/>
  <c r="Y14" i="10"/>
  <c r="X18" i="9" l="1"/>
  <c r="X19" i="9" s="1"/>
  <c r="X20" i="9" s="1"/>
  <c r="Y15" i="10"/>
  <c r="Z14" i="10"/>
  <c r="Y18" i="9" l="1"/>
  <c r="Y19" i="9" s="1"/>
  <c r="Y20" i="9" s="1"/>
  <c r="Z15" i="10"/>
  <c r="AA14" i="10"/>
  <c r="Z18" i="9" l="1"/>
  <c r="Z19" i="9" s="1"/>
  <c r="Z20" i="9" s="1"/>
  <c r="AA15" i="10"/>
  <c r="AB14" i="10"/>
  <c r="AA18" i="9" l="1"/>
  <c r="AA19" i="9" s="1"/>
  <c r="AA20" i="9" s="1"/>
  <c r="AB15" i="10"/>
  <c r="AC14" i="10"/>
  <c r="AB18" i="9" l="1"/>
  <c r="AB19" i="9" s="1"/>
  <c r="AB20" i="9" s="1"/>
  <c r="AC15" i="10"/>
  <c r="AD14" i="10"/>
  <c r="AC18" i="9" l="1"/>
  <c r="AC19" i="9" s="1"/>
  <c r="AC20" i="9" s="1"/>
  <c r="AD15" i="10"/>
  <c r="AE14" i="10"/>
  <c r="AD18" i="9" l="1"/>
  <c r="AD19" i="9" s="1"/>
  <c r="AD20" i="9" s="1"/>
  <c r="AE15" i="10"/>
  <c r="B16" i="10"/>
  <c r="AE18" i="9" l="1"/>
  <c r="AE19" i="9" s="1"/>
  <c r="AE20" i="9" s="1"/>
  <c r="B17" i="10"/>
  <c r="C16" i="10"/>
  <c r="AG15" i="10"/>
  <c r="AJ15" i="10" s="1"/>
  <c r="AI20" i="9" l="1"/>
  <c r="AK20" i="9" s="1"/>
  <c r="K9" i="3" s="1"/>
  <c r="C17" i="10"/>
  <c r="D16" i="10"/>
  <c r="B21" i="9"/>
  <c r="B22" i="9" l="1"/>
  <c r="B23" i="9" s="1"/>
  <c r="C21" i="9"/>
  <c r="D17" i="10"/>
  <c r="E16" i="10"/>
  <c r="E17" i="10" l="1"/>
  <c r="F16" i="10"/>
  <c r="F17" i="10" l="1"/>
  <c r="G16" i="10"/>
  <c r="G17" i="10" l="1"/>
  <c r="H16" i="10"/>
  <c r="H17" i="10" l="1"/>
  <c r="I16" i="10"/>
  <c r="I17" i="10" l="1"/>
  <c r="J16" i="10"/>
  <c r="J17" i="10" l="1"/>
  <c r="K16" i="10"/>
  <c r="K17" i="10" l="1"/>
  <c r="L16" i="10"/>
  <c r="L17" i="10" l="1"/>
  <c r="M16" i="10"/>
  <c r="M17" i="10" l="1"/>
  <c r="N16" i="10"/>
  <c r="N17" i="10" l="1"/>
  <c r="O16" i="10"/>
  <c r="O17" i="10" l="1"/>
  <c r="P16" i="10"/>
  <c r="P17" i="10" l="1"/>
  <c r="Q16" i="10"/>
  <c r="Q17" i="10" l="1"/>
  <c r="R16" i="10"/>
  <c r="R17" i="10" l="1"/>
  <c r="S16" i="10"/>
  <c r="S17" i="10" l="1"/>
  <c r="T16" i="10"/>
  <c r="T17" i="10" l="1"/>
  <c r="U16" i="10"/>
  <c r="U17" i="10" l="1"/>
  <c r="V16" i="10"/>
  <c r="V17" i="10" l="1"/>
  <c r="W16" i="10"/>
  <c r="W17" i="10" l="1"/>
  <c r="X16" i="10"/>
  <c r="X17" i="10" l="1"/>
  <c r="Y16" i="10"/>
  <c r="Y17" i="10" l="1"/>
  <c r="Z16" i="10"/>
  <c r="Z17" i="10" l="1"/>
  <c r="AA16" i="10"/>
  <c r="AA17" i="10" l="1"/>
  <c r="AB16" i="10"/>
  <c r="AB17" i="10" l="1"/>
  <c r="AC16" i="10"/>
  <c r="AC17" i="10" l="1"/>
  <c r="AD16" i="10"/>
  <c r="AD17" i="10" l="1"/>
  <c r="AE16" i="10"/>
  <c r="AE17" i="10" l="1"/>
  <c r="AF16" i="10"/>
  <c r="AF17" i="10" l="1"/>
  <c r="B18" i="10"/>
  <c r="B19" i="10" l="1"/>
  <c r="C18" i="10"/>
  <c r="AG17" i="10"/>
  <c r="AJ17" i="10" s="1"/>
  <c r="C19" i="10" l="1"/>
  <c r="D18" i="10"/>
  <c r="D19" i="10" l="1"/>
  <c r="E18" i="10"/>
  <c r="E19" i="10" l="1"/>
  <c r="F18" i="10"/>
  <c r="F19" i="10" l="1"/>
  <c r="G18" i="10"/>
  <c r="G19" i="10" l="1"/>
  <c r="H18" i="10"/>
  <c r="H19" i="10" l="1"/>
  <c r="I18" i="10"/>
  <c r="I19" i="10" l="1"/>
  <c r="J18" i="10"/>
  <c r="J19" i="10" l="1"/>
  <c r="K18" i="10"/>
  <c r="K19" i="10" l="1"/>
  <c r="L18" i="10"/>
  <c r="L19" i="10" l="1"/>
  <c r="M18" i="10"/>
  <c r="M19" i="10" l="1"/>
  <c r="N18" i="10"/>
  <c r="N19" i="10" l="1"/>
  <c r="O18" i="10"/>
  <c r="O19" i="10" l="1"/>
  <c r="P18" i="10"/>
  <c r="P19" i="10" l="1"/>
  <c r="Q18" i="10"/>
  <c r="Q19" i="10" l="1"/>
  <c r="R18" i="10"/>
  <c r="R19" i="10" l="1"/>
  <c r="S18" i="10"/>
  <c r="S19" i="10" l="1"/>
  <c r="T18" i="10"/>
  <c r="T19" i="10" l="1"/>
  <c r="U18" i="10"/>
  <c r="U19" i="10" l="1"/>
  <c r="V18" i="10"/>
  <c r="V19" i="10" l="1"/>
  <c r="W18" i="10"/>
  <c r="W19" i="10" l="1"/>
  <c r="X18" i="10"/>
  <c r="X19" i="10" l="1"/>
  <c r="Y18" i="10"/>
  <c r="Y19" i="10" l="1"/>
  <c r="Z18" i="10"/>
  <c r="Z19" i="10" l="1"/>
  <c r="AA18" i="10"/>
  <c r="AA19" i="10" l="1"/>
  <c r="AB18" i="10"/>
  <c r="AB19" i="10" l="1"/>
  <c r="AC18" i="10"/>
  <c r="AC19" i="10" l="1"/>
  <c r="AD18" i="10"/>
  <c r="AD19" i="10" l="1"/>
  <c r="AE18" i="10"/>
  <c r="AE19" i="10" l="1"/>
  <c r="AF18" i="10"/>
  <c r="AF19" i="10" l="1"/>
  <c r="B20" i="10"/>
  <c r="B21" i="10" l="1"/>
  <c r="C20" i="10"/>
  <c r="AG19" i="10"/>
  <c r="AJ19" i="10" s="1"/>
  <c r="C21" i="10" l="1"/>
  <c r="D20" i="10"/>
  <c r="D21" i="10" l="1"/>
  <c r="E20" i="10"/>
  <c r="E21" i="10" l="1"/>
  <c r="F20" i="10"/>
  <c r="F21" i="10" l="1"/>
  <c r="G20" i="10"/>
  <c r="G21" i="10" l="1"/>
  <c r="H20" i="10"/>
  <c r="H21" i="10" l="1"/>
  <c r="I20" i="10"/>
  <c r="I21" i="10" l="1"/>
  <c r="J20" i="10"/>
  <c r="J21" i="10" l="1"/>
  <c r="K20" i="10"/>
  <c r="K21" i="10" l="1"/>
  <c r="L20" i="10"/>
  <c r="L21" i="10" l="1"/>
  <c r="M20" i="10"/>
  <c r="M21" i="10" l="1"/>
  <c r="N20" i="10"/>
  <c r="N21" i="10" l="1"/>
  <c r="O20" i="10"/>
  <c r="O21" i="10" l="1"/>
  <c r="P20" i="10"/>
  <c r="P21" i="10" l="1"/>
  <c r="Q20" i="10"/>
  <c r="Q21" i="10" l="1"/>
  <c r="R20" i="10"/>
  <c r="R21" i="10" l="1"/>
  <c r="S20" i="10"/>
  <c r="S21" i="10" l="1"/>
  <c r="T20" i="10"/>
  <c r="T21" i="10" l="1"/>
  <c r="U20" i="10"/>
  <c r="U21" i="10" l="1"/>
  <c r="V20" i="10"/>
  <c r="V21" i="10" l="1"/>
  <c r="W20" i="10"/>
  <c r="W21" i="10" l="1"/>
  <c r="X20" i="10"/>
  <c r="X21" i="10" l="1"/>
  <c r="Y20" i="10"/>
  <c r="Y21" i="10" l="1"/>
  <c r="Z20" i="10"/>
  <c r="Z21" i="10" l="1"/>
  <c r="AA20" i="10"/>
  <c r="AA21" i="10" l="1"/>
  <c r="AB20" i="10"/>
  <c r="AB21" i="10" l="1"/>
  <c r="AC20" i="10"/>
  <c r="AC21" i="10" l="1"/>
  <c r="AD20" i="10"/>
  <c r="AD21" i="10" l="1"/>
  <c r="AE20" i="10"/>
  <c r="AE21" i="10" l="1"/>
  <c r="B22" i="10"/>
  <c r="B23" i="10" l="1"/>
  <c r="C22" i="10"/>
  <c r="AG21" i="10"/>
  <c r="AJ21" i="10" s="1"/>
  <c r="C23" i="10" l="1"/>
  <c r="D22" i="10"/>
  <c r="D23" i="10" l="1"/>
  <c r="E22" i="10"/>
  <c r="E23" i="10" l="1"/>
  <c r="F22" i="10"/>
  <c r="F23" i="10" l="1"/>
  <c r="G22" i="10"/>
  <c r="G23" i="10" l="1"/>
  <c r="H22" i="10"/>
  <c r="H23" i="10" l="1"/>
  <c r="I22" i="10"/>
  <c r="I23" i="10" l="1"/>
  <c r="J22" i="10"/>
  <c r="J23" i="10" l="1"/>
  <c r="K22" i="10"/>
  <c r="K23" i="10" l="1"/>
  <c r="L22" i="10"/>
  <c r="L23" i="10" l="1"/>
  <c r="M22" i="10"/>
  <c r="M23" i="10" l="1"/>
  <c r="N22" i="10"/>
  <c r="N23" i="10" l="1"/>
  <c r="O22" i="10"/>
  <c r="O23" i="10" l="1"/>
  <c r="P22" i="10"/>
  <c r="P23" i="10" l="1"/>
  <c r="Q22" i="10"/>
  <c r="Q23" i="10" l="1"/>
  <c r="R22" i="10"/>
  <c r="R23" i="10" l="1"/>
  <c r="S22" i="10"/>
  <c r="S23" i="10" l="1"/>
  <c r="T22" i="10"/>
  <c r="T23" i="10" l="1"/>
  <c r="U22" i="10"/>
  <c r="U23" i="10" l="1"/>
  <c r="V22" i="10"/>
  <c r="V23" i="10" l="1"/>
  <c r="W22" i="10"/>
  <c r="W23" i="10" l="1"/>
  <c r="X22" i="10"/>
  <c r="X23" i="10" l="1"/>
  <c r="Y22" i="10"/>
  <c r="Y23" i="10" l="1"/>
  <c r="Z22" i="10"/>
  <c r="Z23" i="10" l="1"/>
  <c r="AA22" i="10"/>
  <c r="AA23" i="10" l="1"/>
  <c r="AB22" i="10"/>
  <c r="AB23" i="10" l="1"/>
  <c r="AC22" i="10"/>
  <c r="AC23" i="10" l="1"/>
  <c r="AD22" i="10"/>
  <c r="AD23" i="10" l="1"/>
  <c r="AE22" i="10"/>
  <c r="AE23" i="10" l="1"/>
  <c r="AF22" i="10"/>
  <c r="AF23" i="10" l="1"/>
  <c r="B24" i="10"/>
  <c r="B25" i="10" l="1"/>
  <c r="C24" i="10"/>
  <c r="AG23" i="10"/>
  <c r="AJ23" i="10" s="1"/>
  <c r="C25" i="10" l="1"/>
  <c r="D24" i="10"/>
  <c r="D25" i="10" l="1"/>
  <c r="E24" i="10"/>
  <c r="E25" i="10" l="1"/>
  <c r="F24" i="10"/>
  <c r="F25" i="10" l="1"/>
  <c r="G24" i="10"/>
  <c r="G25" i="10" l="1"/>
  <c r="H24" i="10"/>
  <c r="H25" i="10" l="1"/>
  <c r="I24" i="10"/>
  <c r="I25" i="10" l="1"/>
  <c r="J24" i="10"/>
  <c r="J25" i="10" l="1"/>
  <c r="K24" i="10"/>
  <c r="K25" i="10" l="1"/>
  <c r="L24" i="10"/>
  <c r="L25" i="10" l="1"/>
  <c r="M24" i="10"/>
  <c r="M25" i="10" l="1"/>
  <c r="N24" i="10"/>
  <c r="N25" i="10" l="1"/>
  <c r="O24" i="10"/>
  <c r="O25" i="10" l="1"/>
  <c r="P24" i="10"/>
  <c r="P25" i="10" l="1"/>
  <c r="Q24" i="10"/>
  <c r="Q25" i="10" l="1"/>
  <c r="R24" i="10"/>
  <c r="R25" i="10" l="1"/>
  <c r="S24" i="10"/>
  <c r="S25" i="10" l="1"/>
  <c r="T24" i="10"/>
  <c r="T25" i="10" l="1"/>
  <c r="U24" i="10"/>
  <c r="U25" i="10" l="1"/>
  <c r="V24" i="10"/>
  <c r="V25" i="10" l="1"/>
  <c r="W24" i="10"/>
  <c r="W25" i="10" l="1"/>
  <c r="X24" i="10"/>
  <c r="X25" i="10" l="1"/>
  <c r="Y24" i="10"/>
  <c r="Y25" i="10" l="1"/>
  <c r="Z24" i="10"/>
  <c r="Z25" i="10" l="1"/>
  <c r="AA24" i="10"/>
  <c r="AA25" i="10" l="1"/>
  <c r="AB24" i="10"/>
  <c r="AB25" i="10" l="1"/>
  <c r="AC24" i="10"/>
  <c r="AC25" i="10" l="1"/>
  <c r="AD24" i="10"/>
  <c r="AD25" i="10" l="1"/>
  <c r="AE24" i="10"/>
  <c r="AE25" i="10" l="1"/>
  <c r="B26" i="10"/>
  <c r="B27" i="10" l="1"/>
  <c r="C26" i="10"/>
  <c r="AG25" i="10"/>
  <c r="AJ25" i="10" s="1"/>
  <c r="C27" i="10" l="1"/>
  <c r="D26" i="10"/>
  <c r="D27" i="10" l="1"/>
  <c r="E26" i="10"/>
  <c r="E27" i="10" l="1"/>
  <c r="F26" i="10"/>
  <c r="F27" i="10" l="1"/>
  <c r="G26" i="10"/>
  <c r="G27" i="10" l="1"/>
  <c r="H26" i="10"/>
  <c r="H27" i="10" l="1"/>
  <c r="I26" i="10"/>
  <c r="I27" i="10" l="1"/>
  <c r="J26" i="10"/>
  <c r="J27" i="10" l="1"/>
  <c r="K26" i="10"/>
  <c r="K27" i="10" l="1"/>
  <c r="L26" i="10"/>
  <c r="L27" i="10" l="1"/>
  <c r="M26" i="10"/>
  <c r="M27" i="10" l="1"/>
  <c r="N26" i="10"/>
  <c r="N27" i="10" s="1"/>
  <c r="O26" i="10" l="1"/>
  <c r="O27" i="10" s="1"/>
  <c r="P26" i="10" l="1"/>
  <c r="P27" i="10" s="1"/>
  <c r="Q26" i="10" l="1"/>
  <c r="Q27" i="10" s="1"/>
  <c r="R26" i="10" l="1"/>
  <c r="R27" i="10" l="1"/>
  <c r="S26" i="10"/>
  <c r="S27" i="10" l="1"/>
  <c r="T26" i="10"/>
  <c r="T27" i="10" l="1"/>
  <c r="U26" i="10"/>
  <c r="U27" i="10" s="1"/>
  <c r="V26" i="10" l="1"/>
  <c r="V27" i="10" s="1"/>
  <c r="W26" i="10" l="1"/>
  <c r="W27" i="10" s="1"/>
  <c r="X26" i="10" l="1"/>
  <c r="X27" i="10" s="1"/>
  <c r="Y26" i="10" l="1"/>
  <c r="Y27" i="10" l="1"/>
  <c r="Z26" i="10"/>
  <c r="Z27" i="10" l="1"/>
  <c r="AA26" i="10"/>
  <c r="AA27" i="10" l="1"/>
  <c r="AB26" i="10"/>
  <c r="AB27" i="10" s="1"/>
  <c r="AC26" i="10" l="1"/>
  <c r="AC27" i="10" s="1"/>
  <c r="AD26" i="10" l="1"/>
  <c r="AD27" i="10" s="1"/>
  <c r="AE26" i="10" l="1"/>
  <c r="AE27" i="10" s="1"/>
  <c r="AF26" i="10" l="1"/>
  <c r="AF27" i="10" s="1"/>
  <c r="AG27" i="10" l="1"/>
  <c r="AJ27" i="10" s="1"/>
  <c r="AG5" i="10" l="1"/>
  <c r="AJ5" i="10" s="1"/>
  <c r="AJ8" i="9" l="1"/>
  <c r="AJ20" i="9" l="1"/>
  <c r="AJ14" i="9" l="1"/>
  <c r="C22" i="9"/>
  <c r="D21" i="9"/>
  <c r="E21" i="9" s="1"/>
  <c r="E22" i="9" l="1"/>
  <c r="E23" i="9" s="1"/>
  <c r="F21" i="9"/>
  <c r="D22" i="9"/>
  <c r="D23" i="9" s="1"/>
  <c r="C23" i="9"/>
  <c r="F22" i="9" l="1"/>
  <c r="F23" i="9" s="1"/>
  <c r="G21" i="9"/>
  <c r="H21" i="9" l="1"/>
  <c r="G22" i="9"/>
  <c r="G23" i="9" s="1"/>
  <c r="I21" i="9" l="1"/>
  <c r="H22" i="9"/>
  <c r="H23" i="9" s="1"/>
  <c r="I22" i="9" l="1"/>
  <c r="I23" i="9" s="1"/>
  <c r="J21" i="9"/>
  <c r="K21" i="9" l="1"/>
  <c r="J22" i="9"/>
  <c r="J23" i="9" s="1"/>
  <c r="L21" i="9" l="1"/>
  <c r="K22" i="9"/>
  <c r="K23" i="9" s="1"/>
  <c r="M21" i="9" l="1"/>
  <c r="L22" i="9"/>
  <c r="L23" i="9" s="1"/>
  <c r="M22" i="9" l="1"/>
  <c r="M23" i="9" s="1"/>
  <c r="N21" i="9"/>
  <c r="N22" i="9" l="1"/>
  <c r="N23" i="9" s="1"/>
  <c r="O21" i="9"/>
  <c r="P21" i="9" l="1"/>
  <c r="O22" i="9"/>
  <c r="O23" i="9" s="1"/>
  <c r="Q21" i="9" l="1"/>
  <c r="P22" i="9"/>
  <c r="P23" i="9" s="1"/>
  <c r="Q22" i="9" l="1"/>
  <c r="Q23" i="9" s="1"/>
  <c r="R21" i="9"/>
  <c r="R22" i="9" l="1"/>
  <c r="R23" i="9" s="1"/>
  <c r="S21" i="9"/>
  <c r="T21" i="9" l="1"/>
  <c r="S22" i="9"/>
  <c r="S23" i="9" s="1"/>
  <c r="U21" i="9" l="1"/>
  <c r="T22" i="9"/>
  <c r="T23" i="9" s="1"/>
  <c r="U22" i="9" l="1"/>
  <c r="U23" i="9" s="1"/>
  <c r="V21" i="9"/>
  <c r="V22" i="9" l="1"/>
  <c r="V23" i="9" s="1"/>
  <c r="W21" i="9"/>
  <c r="X21" i="9" l="1"/>
  <c r="W22" i="9"/>
  <c r="W23" i="9" s="1"/>
  <c r="Y21" i="9" l="1"/>
  <c r="X22" i="9"/>
  <c r="X23" i="9" s="1"/>
  <c r="Y22" i="9" l="1"/>
  <c r="Y23" i="9" s="1"/>
  <c r="Z21" i="9"/>
  <c r="Z22" i="9" l="1"/>
  <c r="Z23" i="9" s="1"/>
  <c r="AA21" i="9"/>
  <c r="AB21" i="9" l="1"/>
  <c r="AA22" i="9"/>
  <c r="AA23" i="9" s="1"/>
  <c r="AC21" i="9" l="1"/>
  <c r="AB22" i="9"/>
  <c r="AB23" i="9" s="1"/>
  <c r="AD21" i="9" l="1"/>
  <c r="AC22" i="9"/>
  <c r="AC23" i="9" s="1"/>
  <c r="AE21" i="9" l="1"/>
  <c r="AD22" i="9"/>
  <c r="AD23" i="9" s="1"/>
  <c r="AE22" i="9" l="1"/>
  <c r="AE23" i="9" s="1"/>
  <c r="AF21" i="9"/>
  <c r="AF22" i="9" l="1"/>
  <c r="B24" i="9"/>
  <c r="AF23" i="9" l="1"/>
  <c r="AI23" i="9" s="1"/>
  <c r="AK23" i="9" s="1"/>
  <c r="AJ23" i="9"/>
  <c r="B25" i="9"/>
  <c r="C24" i="9"/>
  <c r="D24" i="9" l="1"/>
  <c r="C25" i="9"/>
  <c r="C26" i="9" s="1"/>
  <c r="B26" i="9"/>
  <c r="L9" i="3"/>
  <c r="D25" i="9" l="1"/>
  <c r="D26" i="9" s="1"/>
  <c r="E24" i="9"/>
  <c r="F24" i="9" l="1"/>
  <c r="E25" i="9"/>
  <c r="E26" i="9" s="1"/>
  <c r="F25" i="9" l="1"/>
  <c r="F26" i="9" s="1"/>
  <c r="G24" i="9"/>
  <c r="G25" i="9" l="1"/>
  <c r="G26" i="9" s="1"/>
  <c r="H24" i="9"/>
  <c r="I24" i="9" l="1"/>
  <c r="H25" i="9"/>
  <c r="H26" i="9" s="1"/>
  <c r="J24" i="9" l="1"/>
  <c r="I25" i="9"/>
  <c r="I26" i="9" s="1"/>
  <c r="J25" i="9" l="1"/>
  <c r="J26" i="9" s="1"/>
  <c r="K24" i="9"/>
  <c r="K25" i="9" l="1"/>
  <c r="K26" i="9" s="1"/>
  <c r="L24" i="9"/>
  <c r="M24" i="9" l="1"/>
  <c r="L25" i="9"/>
  <c r="L26" i="9" s="1"/>
  <c r="N24" i="9" l="1"/>
  <c r="M25" i="9"/>
  <c r="M26" i="9" s="1"/>
  <c r="N25" i="9" l="1"/>
  <c r="N26" i="9" s="1"/>
  <c r="O24" i="9"/>
  <c r="O25" i="9" l="1"/>
  <c r="O26" i="9" s="1"/>
  <c r="P24" i="9"/>
  <c r="Q24" i="9" l="1"/>
  <c r="P25" i="9"/>
  <c r="P26" i="9" s="1"/>
  <c r="R24" i="9" l="1"/>
  <c r="Q25" i="9"/>
  <c r="Q26" i="9" s="1"/>
  <c r="R25" i="9" l="1"/>
  <c r="R26" i="9" s="1"/>
  <c r="S24" i="9"/>
  <c r="T24" i="9" l="1"/>
  <c r="S25" i="9"/>
  <c r="S26" i="9" s="1"/>
  <c r="U24" i="9" l="1"/>
  <c r="T25" i="9"/>
  <c r="T26" i="9" s="1"/>
  <c r="V24" i="9" l="1"/>
  <c r="U25" i="9"/>
  <c r="U26" i="9" s="1"/>
  <c r="V25" i="9" l="1"/>
  <c r="V26" i="9" s="1"/>
  <c r="W24" i="9"/>
  <c r="W25" i="9" l="1"/>
  <c r="W26" i="9" s="1"/>
  <c r="X24" i="9"/>
  <c r="Y24" i="9" l="1"/>
  <c r="X25" i="9"/>
  <c r="X26" i="9" s="1"/>
  <c r="Z24" i="9" l="1"/>
  <c r="Y25" i="9"/>
  <c r="Y26" i="9" s="1"/>
  <c r="Z25" i="9" l="1"/>
  <c r="Z26" i="9" s="1"/>
  <c r="AA24" i="9"/>
  <c r="AA25" i="9" l="1"/>
  <c r="AA26" i="9" s="1"/>
  <c r="AB24" i="9"/>
  <c r="AC24" i="9" l="1"/>
  <c r="AB25" i="9"/>
  <c r="AB26" i="9" s="1"/>
  <c r="AD24" i="9" l="1"/>
  <c r="AC25" i="9"/>
  <c r="AC26" i="9" s="1"/>
  <c r="AD25" i="9" l="1"/>
  <c r="AD26" i="9" s="1"/>
  <c r="AE24" i="9"/>
  <c r="AE25" i="9" l="1"/>
  <c r="AE26" i="9" s="1"/>
  <c r="AF24" i="9"/>
  <c r="AF25" i="9" l="1"/>
  <c r="B27" i="9"/>
  <c r="AF26" i="9" l="1"/>
  <c r="AI26" i="9" s="1"/>
  <c r="AK26" i="9" s="1"/>
  <c r="AJ26" i="9"/>
  <c r="B28" i="9"/>
  <c r="C27" i="9"/>
  <c r="D27" i="9" l="1"/>
  <c r="C28" i="9"/>
  <c r="C29" i="9" s="1"/>
  <c r="B29" i="9"/>
  <c r="M9" i="3"/>
  <c r="D28" i="9" l="1"/>
  <c r="D29" i="9" s="1"/>
  <c r="E27" i="9"/>
  <c r="F27" i="9" l="1"/>
  <c r="E28" i="9"/>
  <c r="E29" i="9" s="1"/>
  <c r="F28" i="9" l="1"/>
  <c r="F29" i="9" s="1"/>
  <c r="G27" i="9"/>
  <c r="G28" i="9" l="1"/>
  <c r="G29" i="9" s="1"/>
  <c r="H27" i="9"/>
  <c r="I27" i="9" l="1"/>
  <c r="H28" i="9"/>
  <c r="H29" i="9" s="1"/>
  <c r="J27" i="9" l="1"/>
  <c r="I28" i="9"/>
  <c r="I29" i="9" s="1"/>
  <c r="J28" i="9" l="1"/>
  <c r="J29" i="9" s="1"/>
  <c r="K27" i="9"/>
  <c r="K28" i="9" l="1"/>
  <c r="K29" i="9" s="1"/>
  <c r="L27" i="9"/>
  <c r="M27" i="9" l="1"/>
  <c r="L28" i="9"/>
  <c r="L29" i="9" s="1"/>
  <c r="N27" i="9" l="1"/>
  <c r="M28" i="9"/>
  <c r="M29" i="9" s="1"/>
  <c r="N28" i="9" l="1"/>
  <c r="N29" i="9" s="1"/>
  <c r="O27" i="9"/>
  <c r="O28" i="9" l="1"/>
  <c r="O29" i="9" s="1"/>
  <c r="P27" i="9"/>
  <c r="Q27" i="9" l="1"/>
  <c r="P28" i="9"/>
  <c r="P29" i="9" s="1"/>
  <c r="R27" i="9" l="1"/>
  <c r="Q28" i="9"/>
  <c r="Q29" i="9" s="1"/>
  <c r="R28" i="9" l="1"/>
  <c r="R29" i="9" s="1"/>
  <c r="S27" i="9"/>
  <c r="S28" i="9" l="1"/>
  <c r="S29" i="9" s="1"/>
  <c r="T27" i="9"/>
  <c r="U27" i="9" l="1"/>
  <c r="T28" i="9"/>
  <c r="T29" i="9" s="1"/>
  <c r="V27" i="9" l="1"/>
  <c r="U28" i="9"/>
  <c r="U29" i="9" s="1"/>
  <c r="V28" i="9" l="1"/>
  <c r="V29" i="9" s="1"/>
  <c r="W27" i="9"/>
  <c r="W28" i="9" l="1"/>
  <c r="W29" i="9" s="1"/>
  <c r="X27" i="9"/>
  <c r="Y27" i="9" l="1"/>
  <c r="X28" i="9"/>
  <c r="X29" i="9" s="1"/>
  <c r="Z27" i="9" l="1"/>
  <c r="Y28" i="9"/>
  <c r="Y29" i="9" s="1"/>
  <c r="Z28" i="9" l="1"/>
  <c r="Z29" i="9" s="1"/>
  <c r="AA27" i="9"/>
  <c r="AA28" i="9" l="1"/>
  <c r="AA29" i="9" s="1"/>
  <c r="AB27" i="9"/>
  <c r="AC27" i="9" l="1"/>
  <c r="AB28" i="9"/>
  <c r="AB29" i="9" s="1"/>
  <c r="AD27" i="9" l="1"/>
  <c r="AC28" i="9"/>
  <c r="AC29" i="9" s="1"/>
  <c r="AE27" i="9" l="1"/>
  <c r="AD28" i="9"/>
  <c r="AD29" i="9" s="1"/>
  <c r="AE28" i="9" l="1"/>
  <c r="B30" i="9"/>
  <c r="AE29" i="9" l="1"/>
  <c r="AI29" i="9" s="1"/>
  <c r="AK29" i="9" s="1"/>
  <c r="AJ29" i="9"/>
  <c r="B31" i="9"/>
  <c r="C30" i="9"/>
  <c r="N9" i="3" l="1"/>
  <c r="C31" i="9"/>
  <c r="C32" i="9" s="1"/>
  <c r="D30" i="9"/>
  <c r="B32" i="9"/>
  <c r="E30" i="9" l="1"/>
  <c r="D31" i="9"/>
  <c r="D32" i="9" s="1"/>
  <c r="F30" i="9" l="1"/>
  <c r="E31" i="9"/>
  <c r="E32" i="9" s="1"/>
  <c r="F31" i="9" l="1"/>
  <c r="F32" i="9" s="1"/>
  <c r="G30" i="9"/>
  <c r="H30" i="9" l="1"/>
  <c r="G31" i="9"/>
  <c r="G32" i="9" s="1"/>
  <c r="I30" i="9" l="1"/>
  <c r="H31" i="9"/>
  <c r="H32" i="9" s="1"/>
  <c r="I31" i="9" l="1"/>
  <c r="I32" i="9" s="1"/>
  <c r="J30" i="9"/>
  <c r="K30" i="9" l="1"/>
  <c r="J31" i="9"/>
  <c r="J32" i="9" s="1"/>
  <c r="L30" i="9" l="1"/>
  <c r="K31" i="9"/>
  <c r="K32" i="9" s="1"/>
  <c r="M30" i="9" l="1"/>
  <c r="L31" i="9"/>
  <c r="L32" i="9" s="1"/>
  <c r="M31" i="9" l="1"/>
  <c r="M32" i="9" s="1"/>
  <c r="N30" i="9"/>
  <c r="N31" i="9" l="1"/>
  <c r="N32" i="9" s="1"/>
  <c r="O30" i="9"/>
  <c r="O31" i="9" l="1"/>
  <c r="O32" i="9" s="1"/>
  <c r="P30" i="9"/>
  <c r="Q30" i="9" l="1"/>
  <c r="P31" i="9"/>
  <c r="P32" i="9" s="1"/>
  <c r="R30" i="9" l="1"/>
  <c r="Q31" i="9"/>
  <c r="Q32" i="9" s="1"/>
  <c r="R31" i="9" l="1"/>
  <c r="R32" i="9" s="1"/>
  <c r="S30" i="9"/>
  <c r="T30" i="9" l="1"/>
  <c r="S31" i="9"/>
  <c r="S32" i="9" s="1"/>
  <c r="U30" i="9" l="1"/>
  <c r="T31" i="9"/>
  <c r="T32" i="9" s="1"/>
  <c r="U31" i="9" l="1"/>
  <c r="U32" i="9" s="1"/>
  <c r="V30" i="9"/>
  <c r="W30" i="9" l="1"/>
  <c r="V31" i="9"/>
  <c r="V32" i="9" s="1"/>
  <c r="X30" i="9" l="1"/>
  <c r="W31" i="9"/>
  <c r="W32" i="9" s="1"/>
  <c r="Y30" i="9" l="1"/>
  <c r="X31" i="9"/>
  <c r="X32" i="9" s="1"/>
  <c r="Y31" i="9" l="1"/>
  <c r="Y32" i="9" s="1"/>
  <c r="Z30" i="9"/>
  <c r="Z31" i="9" l="1"/>
  <c r="Z32" i="9" s="1"/>
  <c r="AA30" i="9"/>
  <c r="AA31" i="9" l="1"/>
  <c r="AA32" i="9" s="1"/>
  <c r="AB30" i="9"/>
  <c r="AB31" i="9" l="1"/>
  <c r="AB32" i="9" s="1"/>
  <c r="AC30" i="9"/>
  <c r="AD30" i="9" l="1"/>
  <c r="AC31" i="9"/>
  <c r="AC32" i="9" s="1"/>
  <c r="AD31" i="9" l="1"/>
  <c r="AD32" i="9" s="1"/>
  <c r="AE30" i="9"/>
  <c r="AF30" i="9" l="1"/>
  <c r="AE31" i="9"/>
  <c r="AE32" i="9" s="1"/>
  <c r="B33" i="9" l="1"/>
  <c r="AF31" i="9"/>
  <c r="B34" i="9" l="1"/>
  <c r="C33" i="9"/>
  <c r="AF32" i="9"/>
  <c r="AI32" i="9" s="1"/>
  <c r="AK32" i="9" s="1"/>
  <c r="AJ32" i="9"/>
  <c r="B35" i="9" l="1"/>
  <c r="O9" i="3"/>
  <c r="C34" i="9"/>
  <c r="C35" i="9" s="1"/>
  <c r="D33" i="9"/>
  <c r="E33" i="9" l="1"/>
  <c r="D34" i="9"/>
  <c r="D35" i="9" s="1"/>
  <c r="F33" i="9" l="1"/>
  <c r="E34" i="9"/>
  <c r="E35" i="9" s="1"/>
  <c r="F34" i="9" l="1"/>
  <c r="F35" i="9" s="1"/>
  <c r="G33" i="9"/>
  <c r="G34" i="9" l="1"/>
  <c r="G35" i="9" s="1"/>
  <c r="H33" i="9"/>
  <c r="H34" i="9" l="1"/>
  <c r="H35" i="9" s="1"/>
  <c r="I33" i="9"/>
  <c r="I34" i="9" l="1"/>
  <c r="I35" i="9" s="1"/>
  <c r="J33" i="9"/>
  <c r="K33" i="9" l="1"/>
  <c r="J34" i="9"/>
  <c r="J35" i="9" s="1"/>
  <c r="K34" i="9" l="1"/>
  <c r="K35" i="9" s="1"/>
  <c r="L33" i="9"/>
  <c r="M33" i="9" l="1"/>
  <c r="L34" i="9"/>
  <c r="L35" i="9" s="1"/>
  <c r="N33" i="9" l="1"/>
  <c r="M34" i="9"/>
  <c r="M35" i="9" s="1"/>
  <c r="N34" i="9" l="1"/>
  <c r="N35" i="9" s="1"/>
  <c r="O33" i="9"/>
  <c r="O34" i="9" l="1"/>
  <c r="O35" i="9" s="1"/>
  <c r="P33" i="9"/>
  <c r="Q33" i="9" l="1"/>
  <c r="P34" i="9"/>
  <c r="P35" i="9" s="1"/>
  <c r="R33" i="9" l="1"/>
  <c r="Q34" i="9"/>
  <c r="Q35" i="9" s="1"/>
  <c r="R34" i="9" l="1"/>
  <c r="R35" i="9" s="1"/>
  <c r="S33" i="9"/>
  <c r="S34" i="9" l="1"/>
  <c r="S35" i="9" s="1"/>
  <c r="T33" i="9"/>
  <c r="T34" i="9" l="1"/>
  <c r="T35" i="9" s="1"/>
  <c r="U33" i="9"/>
  <c r="U34" i="9" l="1"/>
  <c r="U35" i="9" s="1"/>
  <c r="V33" i="9"/>
  <c r="V34" i="9" l="1"/>
  <c r="V35" i="9" s="1"/>
  <c r="W33" i="9"/>
  <c r="W34" i="9" l="1"/>
  <c r="W35" i="9" s="1"/>
  <c r="X33" i="9"/>
  <c r="X34" i="9" l="1"/>
  <c r="X35" i="9" s="1"/>
  <c r="Y33" i="9"/>
  <c r="Z33" i="9" l="1"/>
  <c r="Y34" i="9"/>
  <c r="Y35" i="9" s="1"/>
  <c r="Z34" i="9" l="1"/>
  <c r="Z35" i="9" s="1"/>
  <c r="AA33" i="9"/>
  <c r="AA34" i="9" l="1"/>
  <c r="AA35" i="9" s="1"/>
  <c r="AB33" i="9"/>
  <c r="AC33" i="9" l="1"/>
  <c r="AB34" i="9"/>
  <c r="AB35" i="9" s="1"/>
  <c r="AD33" i="9" l="1"/>
  <c r="AC34" i="9"/>
  <c r="AC35" i="9" s="1"/>
  <c r="AE33" i="9" l="1"/>
  <c r="AD34" i="9"/>
  <c r="AD35" i="9" s="1"/>
  <c r="AE34" i="9" l="1"/>
  <c r="B36" i="9"/>
  <c r="AE35" i="9" l="1"/>
  <c r="AI35" i="9" s="1"/>
  <c r="AK35" i="9" s="1"/>
  <c r="AJ35" i="9"/>
  <c r="C36" i="9"/>
  <c r="B37" i="9"/>
  <c r="B38" i="9" l="1"/>
  <c r="C37" i="9"/>
  <c r="C38" i="9" s="1"/>
  <c r="D36" i="9"/>
  <c r="P9" i="3"/>
  <c r="E36" i="9" l="1"/>
  <c r="D37" i="9"/>
  <c r="D38" i="9" s="1"/>
  <c r="E37" i="9" l="1"/>
  <c r="E38" i="9" s="1"/>
  <c r="F36" i="9"/>
  <c r="G36" i="9" l="1"/>
  <c r="F37" i="9"/>
  <c r="F38" i="9" s="1"/>
  <c r="H36" i="9" l="1"/>
  <c r="G37" i="9"/>
  <c r="G38" i="9" s="1"/>
  <c r="I36" i="9" l="1"/>
  <c r="H37" i="9"/>
  <c r="H38" i="9" s="1"/>
  <c r="I37" i="9" l="1"/>
  <c r="I38" i="9" s="1"/>
  <c r="J36" i="9"/>
  <c r="K36" i="9" l="1"/>
  <c r="J37" i="9"/>
  <c r="J38" i="9" s="1"/>
  <c r="L36" i="9" l="1"/>
  <c r="K37" i="9"/>
  <c r="K38" i="9" s="1"/>
  <c r="M36" i="9" l="1"/>
  <c r="L37" i="9"/>
  <c r="L38" i="9" s="1"/>
  <c r="M37" i="9" l="1"/>
  <c r="M38" i="9" s="1"/>
  <c r="N36" i="9"/>
  <c r="N37" i="9" l="1"/>
  <c r="N38" i="9" s="1"/>
  <c r="O36" i="9"/>
  <c r="O37" i="9" l="1"/>
  <c r="O38" i="9" s="1"/>
  <c r="P36" i="9"/>
  <c r="P37" i="9" l="1"/>
  <c r="P38" i="9" s="1"/>
  <c r="Q36" i="9"/>
  <c r="Q37" i="9" l="1"/>
  <c r="Q38" i="9" s="1"/>
  <c r="R36" i="9"/>
  <c r="R37" i="9" l="1"/>
  <c r="R38" i="9" s="1"/>
  <c r="S36" i="9"/>
  <c r="T36" i="9" l="1"/>
  <c r="S37" i="9"/>
  <c r="S38" i="9" s="1"/>
  <c r="U36" i="9" l="1"/>
  <c r="T37" i="9"/>
  <c r="T38" i="9" s="1"/>
  <c r="U37" i="9" l="1"/>
  <c r="U38" i="9" s="1"/>
  <c r="V36" i="9"/>
  <c r="W36" i="9" l="1"/>
  <c r="V37" i="9"/>
  <c r="V38" i="9" s="1"/>
  <c r="X36" i="9" l="1"/>
  <c r="W37" i="9"/>
  <c r="W38" i="9" s="1"/>
  <c r="Y36" i="9" l="1"/>
  <c r="X37" i="9"/>
  <c r="X38" i="9" s="1"/>
  <c r="Y37" i="9" l="1"/>
  <c r="Y38" i="9" s="1"/>
  <c r="Z36" i="9"/>
  <c r="Z37" i="9" l="1"/>
  <c r="Z38" i="9" s="1"/>
  <c r="AA36" i="9"/>
  <c r="AA37" i="9" l="1"/>
  <c r="AA38" i="9" s="1"/>
  <c r="AB36" i="9"/>
  <c r="AC36" i="9" l="1"/>
  <c r="AB37" i="9"/>
  <c r="AB38" i="9" s="1"/>
  <c r="AD36" i="9" l="1"/>
  <c r="AC37" i="9"/>
  <c r="AC38" i="9" s="1"/>
  <c r="AE36" i="9" l="1"/>
  <c r="AD37" i="9"/>
  <c r="AD38" i="9" s="1"/>
  <c r="AF36" i="9" l="1"/>
  <c r="AF37" i="9" s="1"/>
  <c r="AE37" i="9"/>
  <c r="AE38" i="9" s="1"/>
  <c r="AF38" i="9" l="1"/>
  <c r="AI38" i="9" s="1"/>
  <c r="AK38" i="9" s="1"/>
  <c r="AJ38" i="9"/>
  <c r="AK44" i="9" l="1"/>
  <c r="B9" i="3" s="1"/>
  <c r="Q9" i="3"/>
  <c r="R9" i="3" s="1"/>
  <c r="AK41" i="9"/>
  <c r="AG5" i="9" l="1"/>
  <c r="AH5" i="9" s="1"/>
  <c r="AG20" i="9"/>
  <c r="AH20" i="9" s="1"/>
  <c r="AG14" i="9"/>
  <c r="AH14" i="9" s="1"/>
  <c r="AG32" i="9"/>
  <c r="AH32" i="9" s="1"/>
  <c r="AH8" i="9"/>
  <c r="AG8" i="9"/>
  <c r="AG26" i="9"/>
  <c r="AH26" i="9" s="1"/>
  <c r="AG17" i="9"/>
  <c r="AH17" i="9" s="1"/>
  <c r="AG35" i="9"/>
  <c r="AH35" i="9" s="1"/>
  <c r="AG23" i="9"/>
  <c r="AH23" i="9" s="1"/>
  <c r="AG29" i="9"/>
  <c r="AH29" i="9" s="1"/>
  <c r="AH11" i="9"/>
  <c r="AG38" i="9"/>
  <c r="AH38" i="9" s="1"/>
  <c r="AG11" i="9"/>
  <c r="AK43" i="9" l="1"/>
  <c r="C9" i="3" s="1"/>
  <c r="C15" i="3" l="1"/>
  <c r="C17" i="3" s="1"/>
  <c r="E24" i="3" s="1"/>
  <c r="R8" i="3"/>
  <c r="E27" i="3" l="1"/>
  <c r="E21" i="3"/>
  <c r="E23" i="3"/>
  <c r="E20" i="3"/>
  <c r="E25" i="3"/>
  <c r="E26" i="3"/>
  <c r="E19" i="3"/>
  <c r="E22" i="3"/>
  <c r="F10" i="3"/>
  <c r="AI18" i="10" s="1"/>
  <c r="AJ18" i="10" s="1"/>
  <c r="N10" i="3"/>
  <c r="H10" i="3"/>
  <c r="J10" i="3"/>
  <c r="K10" i="3"/>
  <c r="L10" i="3"/>
  <c r="M10" i="3"/>
  <c r="G10" i="3"/>
  <c r="Q10" i="3"/>
  <c r="I10" i="3"/>
  <c r="P10" i="3"/>
  <c r="O10" i="3"/>
  <c r="E28" i="3" l="1"/>
  <c r="F28" i="3" s="1"/>
</calcChain>
</file>

<file path=xl/sharedStrings.xml><?xml version="1.0" encoding="utf-8"?>
<sst xmlns="http://schemas.openxmlformats.org/spreadsheetml/2006/main" count="166" uniqueCount="81">
  <si>
    <t>Jahr</t>
  </si>
  <si>
    <t>Wochenarbeitszeit</t>
  </si>
  <si>
    <t>Jan</t>
  </si>
  <si>
    <t>Feb</t>
  </si>
  <si>
    <t>März</t>
  </si>
  <si>
    <t>Apr</t>
  </si>
  <si>
    <t>Mai</t>
  </si>
  <si>
    <t>Juni</t>
  </si>
  <si>
    <t>Juli</t>
  </si>
  <si>
    <t>Aug</t>
  </si>
  <si>
    <t>Sept</t>
  </si>
  <si>
    <t>Okt</t>
  </si>
  <si>
    <t>Nov</t>
  </si>
  <si>
    <t>Dez</t>
  </si>
  <si>
    <t>Ferientage im Jahr</t>
  </si>
  <si>
    <t>Datum</t>
  </si>
  <si>
    <t>Feiertag</t>
  </si>
  <si>
    <t>Neujahrstag</t>
  </si>
  <si>
    <t>Karfreitag</t>
  </si>
  <si>
    <t>Ostermontag</t>
  </si>
  <si>
    <t>Auffahrt</t>
  </si>
  <si>
    <t>Pfingstmontag</t>
  </si>
  <si>
    <t>Nationalfeiertag Schweiz</t>
  </si>
  <si>
    <t>Weihnachten</t>
  </si>
  <si>
    <t>Stephanstag</t>
  </si>
  <si>
    <t>F Tage</t>
  </si>
  <si>
    <t>Ferien h</t>
  </si>
  <si>
    <t>A-Tage</t>
  </si>
  <si>
    <t>Legende:</t>
  </si>
  <si>
    <t>Ferien</t>
  </si>
  <si>
    <t>Arbeitstage</t>
  </si>
  <si>
    <t>Wochenende</t>
  </si>
  <si>
    <t>F</t>
  </si>
  <si>
    <t>Feiertage</t>
  </si>
  <si>
    <t>Januar</t>
  </si>
  <si>
    <t>Februar</t>
  </si>
  <si>
    <t>April</t>
  </si>
  <si>
    <t>August</t>
  </si>
  <si>
    <t>September</t>
  </si>
  <si>
    <t>Oktober</t>
  </si>
  <si>
    <t>November</t>
  </si>
  <si>
    <t>Dezember</t>
  </si>
  <si>
    <t>Jahresarbeitszeit:</t>
  </si>
  <si>
    <t>Monatssaldo</t>
  </si>
  <si>
    <t>Arbeitszeiten</t>
  </si>
  <si>
    <t xml:space="preserve">Die roten Resultate unter </t>
  </si>
  <si>
    <t>zu den Resultaten</t>
  </si>
  <si>
    <t>im ssa-app erfassen.</t>
  </si>
  <si>
    <t>Prozent alle Mt</t>
  </si>
  <si>
    <t>Berchtoldstag (statt 1. Mai = gleiches Resultat)</t>
  </si>
  <si>
    <t>Winterferien</t>
  </si>
  <si>
    <t>Frühlingsferien</t>
  </si>
  <si>
    <t>Sommerferien</t>
  </si>
  <si>
    <t>Herbstferien</t>
  </si>
  <si>
    <t>Weihnachtsferien</t>
  </si>
  <si>
    <t>Start</t>
  </si>
  <si>
    <t>Ende</t>
  </si>
  <si>
    <r>
      <rPr>
        <b/>
        <sz val="11"/>
        <color theme="1"/>
        <rFont val="Calibri"/>
        <family val="2"/>
        <scheme val="minor"/>
      </rPr>
      <t>Ferienplan</t>
    </r>
    <r>
      <rPr>
        <sz val="11"/>
        <color theme="1"/>
        <rFont val="Calibri"/>
        <family val="2"/>
        <scheme val="minor"/>
      </rPr>
      <t xml:space="preserve"> (nur für Berechnung Arbeitstage relevant):</t>
    </r>
  </si>
  <si>
    <t>Jahresarbeitszeit</t>
  </si>
  <si>
    <t>Mt.</t>
  </si>
  <si>
    <t>%</t>
  </si>
  <si>
    <t>https://ssa-app.ch/SchoolHours</t>
  </si>
  <si>
    <t>Total Schul-Arbeitstage:</t>
  </si>
  <si>
    <r>
      <t xml:space="preserve">im ssa-app oder DossierManager unter Administration, </t>
    </r>
    <r>
      <rPr>
        <b/>
        <u/>
        <sz val="11"/>
        <color theme="1"/>
        <rFont val="Calibri"/>
        <family val="2"/>
        <scheme val="minor"/>
      </rPr>
      <t xml:space="preserve">Arbeitszeiten </t>
    </r>
    <r>
      <rPr>
        <sz val="11"/>
        <color theme="1"/>
        <rFont val="Calibri"/>
        <family val="2"/>
        <scheme val="minor"/>
      </rPr>
      <t>eintragen:</t>
    </r>
  </si>
  <si>
    <t>Sollzeiten Schulhäuser</t>
  </si>
  <si>
    <r>
      <t>im ssa-app uner Schulhäuser/Gemeinden oder im DossierManager unter Räume/Orte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eintragen:</t>
    </r>
  </si>
  <si>
    <t>Name Schulhaus</t>
  </si>
  <si>
    <t>Stellenprozente</t>
  </si>
  <si>
    <t>Total Stunden</t>
  </si>
  <si>
    <t>Jahres AZ-Ferien:</t>
  </si>
  <si>
    <t>Saldovotrag Vorjahr:</t>
  </si>
  <si>
    <t>Schulhaus 1</t>
  </si>
  <si>
    <t>Schulhaus 2</t>
  </si>
  <si>
    <t>Schulhaus 3</t>
  </si>
  <si>
    <t>Schulhaus 4</t>
  </si>
  <si>
    <t>Saldovotrag Vorjahr nur eintragen, falls man dies den Schulh. prozentual abziehen möchte</t>
  </si>
  <si>
    <t>Total Stunden:</t>
  </si>
  <si>
    <t>Total:</t>
  </si>
  <si>
    <r>
      <t xml:space="preserve">im ssa-app oder DossierManager unter Administration, </t>
    </r>
    <r>
      <rPr>
        <b/>
        <u/>
        <sz val="11"/>
        <rFont val="Calibri"/>
        <family val="2"/>
        <scheme val="minor"/>
      </rPr>
      <t>Arbeitstage</t>
    </r>
    <r>
      <rPr>
        <sz val="11"/>
        <rFont val="Calibri"/>
        <family val="2"/>
        <scheme val="minor"/>
      </rPr>
      <t xml:space="preserve"> eintragen:</t>
    </r>
  </si>
  <si>
    <t>*die hellgrauen Werte können übertragen bzw. einzeln rausgelöschtwerden, die weiss hinterlegten Werte können angepasst werden.</t>
  </si>
  <si>
    <t>Feiertage in der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</si>
</sst>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]:mm"/>
    <numFmt numFmtId="165" formatCode="mmm"/>
    <numFmt numFmtId="166" formatCode="0.0"/>
    <numFmt numFmtId="167" formatCode="dd/mm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1"/>
      <color theme="0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u/>
      <sz val="22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2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8"/>
        <bgColor indexed="58"/>
      </patternFill>
    </fill>
    <fill>
      <patternFill patternType="solid">
        <fgColor rgb="FF1A9BD3"/>
        <bgColor indexed="46"/>
      </patternFill>
    </fill>
    <fill>
      <patternFill patternType="solid">
        <fgColor rgb="FFC00926"/>
        <bgColor indexed="64"/>
      </patternFill>
    </fill>
    <fill>
      <patternFill patternType="solid">
        <fgColor rgb="FF604C3F"/>
        <bgColor indexed="64"/>
      </patternFill>
    </fill>
    <fill>
      <patternFill patternType="solid">
        <fgColor rgb="FFC00926"/>
        <bgColor indexed="3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1A9BD3"/>
        <bgColor indexed="34"/>
      </patternFill>
    </fill>
    <fill>
      <patternFill patternType="solid">
        <fgColor rgb="FF1A9BD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auto="1"/>
      </right>
      <top style="thin">
        <color theme="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2" fillId="10" borderId="0"/>
    <xf numFmtId="0" fontId="2" fillId="14" borderId="0"/>
    <xf numFmtId="0" fontId="2" fillId="18" borderId="0"/>
    <xf numFmtId="0" fontId="2" fillId="22" borderId="0"/>
    <xf numFmtId="0" fontId="2" fillId="26" borderId="0"/>
    <xf numFmtId="0" fontId="2" fillId="30" borderId="0"/>
    <xf numFmtId="0" fontId="25" fillId="39" borderId="0"/>
    <xf numFmtId="0" fontId="25" fillId="40" borderId="0"/>
    <xf numFmtId="0" fontId="25" fillId="33" borderId="0"/>
    <xf numFmtId="0" fontId="25" fillId="39" borderId="0"/>
    <xf numFmtId="0" fontId="25" fillId="41" borderId="0"/>
    <xf numFmtId="0" fontId="25" fillId="40" borderId="0"/>
    <xf numFmtId="0" fontId="2" fillId="11" borderId="0"/>
    <xf numFmtId="0" fontId="2" fillId="15" borderId="0"/>
    <xf numFmtId="0" fontId="2" fillId="19" borderId="0"/>
    <xf numFmtId="0" fontId="2" fillId="23" borderId="0"/>
    <xf numFmtId="0" fontId="2" fillId="27" borderId="0"/>
    <xf numFmtId="0" fontId="2" fillId="31" borderId="0"/>
    <xf numFmtId="0" fontId="25" fillId="37" borderId="0"/>
    <xf numFmtId="0" fontId="25" fillId="42" borderId="0"/>
    <xf numFmtId="0" fontId="25" fillId="43" borderId="0"/>
    <xf numFmtId="0" fontId="25" fillId="37" borderId="0"/>
    <xf numFmtId="0" fontId="25" fillId="44" borderId="0"/>
    <xf numFmtId="0" fontId="25" fillId="40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26" fillId="35" borderId="0"/>
    <xf numFmtId="0" fontId="26" fillId="42" borderId="0"/>
    <xf numFmtId="0" fontId="26" fillId="45" borderId="0"/>
    <xf numFmtId="0" fontId="26" fillId="37" borderId="0"/>
    <xf numFmtId="0" fontId="26" fillId="35" borderId="0"/>
    <xf numFmtId="0" fontId="26" fillId="40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8" fillId="3" borderId="0"/>
    <xf numFmtId="0" fontId="12" fillId="6" borderId="4"/>
    <xf numFmtId="0" fontId="14" fillId="7" borderId="7"/>
    <xf numFmtId="0" fontId="27" fillId="0" borderId="17"/>
    <xf numFmtId="0" fontId="16" fillId="0" borderId="0"/>
    <xf numFmtId="0" fontId="7" fillId="2" borderId="0"/>
    <xf numFmtId="0" fontId="4" fillId="0" borderId="1"/>
    <xf numFmtId="0" fontId="5" fillId="0" borderId="2"/>
    <xf numFmtId="0" fontId="6" fillId="0" borderId="3"/>
    <xf numFmtId="0" fontId="6" fillId="0" borderId="0"/>
    <xf numFmtId="0" fontId="10" fillId="5" borderId="4"/>
    <xf numFmtId="0" fontId="13" fillId="0" borderId="6"/>
    <xf numFmtId="0" fontId="9" fillId="4" borderId="0"/>
    <xf numFmtId="0" fontId="2" fillId="8" borderId="8"/>
    <xf numFmtId="0" fontId="11" fillId="6" borderId="5"/>
    <xf numFmtId="0" fontId="18" fillId="0" borderId="0"/>
    <xf numFmtId="0" fontId="30" fillId="0" borderId="0">
      <alignment vertical="top" wrapText="1"/>
    </xf>
    <xf numFmtId="0" fontId="3" fillId="0" borderId="0"/>
    <xf numFmtId="0" fontId="1" fillId="0" borderId="9"/>
    <xf numFmtId="0" fontId="28" fillId="0" borderId="0"/>
    <xf numFmtId="0" fontId="18" fillId="46" borderId="0"/>
    <xf numFmtId="0" fontId="18" fillId="46" borderId="0"/>
    <xf numFmtId="0" fontId="29" fillId="47" borderId="0"/>
    <xf numFmtId="0" fontId="18" fillId="34" borderId="0"/>
    <xf numFmtId="0" fontId="18" fillId="38" borderId="0"/>
    <xf numFmtId="0" fontId="18" fillId="37" borderId="0"/>
    <xf numFmtId="0" fontId="18" fillId="37" borderId="0"/>
    <xf numFmtId="0" fontId="18" fillId="37" borderId="0"/>
    <xf numFmtId="0" fontId="18" fillId="37" borderId="0"/>
    <xf numFmtId="0" fontId="15" fillId="0" borderId="0"/>
    <xf numFmtId="0" fontId="36" fillId="0" borderId="0" applyNumberFormat="0" applyFill="0" applyBorder="0" applyAlignment="0" applyProtection="0"/>
  </cellStyleXfs>
  <cellXfs count="195">
    <xf numFmtId="0" fontId="0" fillId="0" borderId="0" xfId="0"/>
    <xf numFmtId="0" fontId="18" fillId="0" borderId="0" xfId="58"/>
    <xf numFmtId="0" fontId="1" fillId="0" borderId="0" xfId="0" applyFont="1" applyAlignment="1">
      <alignment horizontal="center"/>
    </xf>
    <xf numFmtId="9" fontId="0" fillId="0" borderId="0" xfId="0" applyNumberFormat="1"/>
    <xf numFmtId="0" fontId="19" fillId="0" borderId="0" xfId="58" applyFont="1"/>
    <xf numFmtId="0" fontId="20" fillId="0" borderId="0" xfId="58" applyFont="1"/>
    <xf numFmtId="164" fontId="20" fillId="0" borderId="0" xfId="58" applyNumberFormat="1" applyFont="1"/>
    <xf numFmtId="2" fontId="18" fillId="0" borderId="0" xfId="58" applyNumberFormat="1"/>
    <xf numFmtId="14" fontId="18" fillId="0" borderId="0" xfId="58" applyNumberFormat="1"/>
    <xf numFmtId="0" fontId="22" fillId="0" borderId="0" xfId="58" applyFont="1"/>
    <xf numFmtId="0" fontId="24" fillId="0" borderId="0" xfId="58" applyFont="1"/>
    <xf numFmtId="20" fontId="18" fillId="0" borderId="0" xfId="58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2" fontId="20" fillId="0" borderId="0" xfId="58" applyNumberFormat="1" applyFont="1"/>
    <xf numFmtId="0" fontId="22" fillId="0" borderId="18" xfId="58" applyFont="1" applyBorder="1" applyAlignment="1">
      <alignment horizontal="center" vertical="center" wrapText="1"/>
    </xf>
    <xf numFmtId="0" fontId="23" fillId="0" borderId="19" xfId="58" applyFont="1" applyBorder="1" applyAlignment="1">
      <alignment horizontal="center" vertical="center" wrapText="1"/>
    </xf>
    <xf numFmtId="0" fontId="21" fillId="0" borderId="20" xfId="58" applyFont="1" applyBorder="1" applyAlignment="1">
      <alignment horizontal="center" vertical="center"/>
    </xf>
    <xf numFmtId="165" fontId="18" fillId="0" borderId="21" xfId="58" applyNumberFormat="1" applyBorder="1"/>
    <xf numFmtId="14" fontId="18" fillId="0" borderId="21" xfId="58" applyNumberFormat="1" applyBorder="1"/>
    <xf numFmtId="0" fontId="21" fillId="0" borderId="22" xfId="58" applyFont="1" applyBorder="1" applyAlignment="1">
      <alignment horizontal="center" vertical="center"/>
    </xf>
    <xf numFmtId="0" fontId="22" fillId="0" borderId="0" xfId="58" applyFont="1" applyAlignment="1">
      <alignment horizontal="center" vertical="center" wrapText="1"/>
    </xf>
    <xf numFmtId="0" fontId="23" fillId="0" borderId="0" xfId="58" applyFont="1" applyAlignment="1">
      <alignment horizontal="center" vertical="center" wrapText="1"/>
    </xf>
    <xf numFmtId="14" fontId="0" fillId="0" borderId="0" xfId="0" applyNumberFormat="1" applyAlignment="1">
      <alignment horizontal="left" wrapText="1"/>
    </xf>
    <xf numFmtId="14" fontId="1" fillId="0" borderId="28" xfId="0" applyNumberFormat="1" applyFont="1" applyBorder="1" applyAlignment="1">
      <alignment horizontal="left" wrapText="1"/>
    </xf>
    <xf numFmtId="0" fontId="1" fillId="0" borderId="28" xfId="0" applyFont="1" applyBorder="1" applyAlignment="1">
      <alignment wrapText="1"/>
    </xf>
    <xf numFmtId="14" fontId="0" fillId="0" borderId="28" xfId="0" applyNumberFormat="1" applyBorder="1" applyAlignment="1">
      <alignment horizontal="left" wrapText="1"/>
    </xf>
    <xf numFmtId="0" fontId="0" fillId="0" borderId="28" xfId="0" applyBorder="1" applyAlignment="1">
      <alignment wrapText="1"/>
    </xf>
    <xf numFmtId="166" fontId="24" fillId="0" borderId="0" xfId="58" applyNumberFormat="1" applyFont="1"/>
    <xf numFmtId="166" fontId="22" fillId="0" borderId="0" xfId="58" applyNumberFormat="1" applyFont="1"/>
    <xf numFmtId="166" fontId="24" fillId="0" borderId="0" xfId="58" applyNumberFormat="1" applyFont="1" applyAlignment="1">
      <alignment horizontal="left"/>
    </xf>
    <xf numFmtId="166" fontId="33" fillId="0" borderId="0" xfId="58" applyNumberFormat="1" applyFont="1" applyAlignment="1">
      <alignment horizontal="center"/>
    </xf>
    <xf numFmtId="166" fontId="22" fillId="0" borderId="13" xfId="58" applyNumberFormat="1" applyFont="1" applyBorder="1" applyAlignment="1">
      <alignment horizontal="center"/>
    </xf>
    <xf numFmtId="166" fontId="22" fillId="0" borderId="14" xfId="58" applyNumberFormat="1" applyFont="1" applyBorder="1" applyAlignment="1">
      <alignment horizontal="center"/>
    </xf>
    <xf numFmtId="166" fontId="22" fillId="0" borderId="15" xfId="58" applyNumberFormat="1" applyFont="1" applyBorder="1" applyAlignment="1">
      <alignment horizontal="center"/>
    </xf>
    <xf numFmtId="166" fontId="22" fillId="0" borderId="0" xfId="58" applyNumberFormat="1" applyFont="1" applyAlignment="1">
      <alignment horizontal="right"/>
    </xf>
    <xf numFmtId="166" fontId="22" fillId="34" borderId="0" xfId="58" applyNumberFormat="1" applyFont="1" applyFill="1"/>
    <xf numFmtId="166" fontId="22" fillId="48" borderId="0" xfId="58" applyNumberFormat="1" applyFont="1" applyFill="1"/>
    <xf numFmtId="166" fontId="22" fillId="38" borderId="0" xfId="58" applyNumberFormat="1" applyFont="1" applyFill="1"/>
    <xf numFmtId="166" fontId="22" fillId="34" borderId="0" xfId="58" applyNumberFormat="1" applyFont="1" applyFill="1" applyAlignment="1">
      <alignment horizontal="center"/>
    </xf>
    <xf numFmtId="166" fontId="22" fillId="0" borderId="0" xfId="58" applyNumberFormat="1" applyFont="1" applyAlignment="1" applyProtection="1">
      <alignment horizontal="right"/>
      <protection locked="0"/>
    </xf>
    <xf numFmtId="0" fontId="32" fillId="0" borderId="23" xfId="58" applyFont="1" applyBorder="1" applyAlignment="1">
      <alignment horizontal="center" vertical="center"/>
    </xf>
    <xf numFmtId="0" fontId="32" fillId="0" borderId="24" xfId="58" applyFont="1" applyBorder="1" applyAlignment="1">
      <alignment horizontal="center" vertical="center"/>
    </xf>
    <xf numFmtId="2" fontId="22" fillId="0" borderId="16" xfId="58" applyNumberFormat="1" applyFont="1" applyBorder="1"/>
    <xf numFmtId="14" fontId="22" fillId="0" borderId="16" xfId="58" applyNumberFormat="1" applyFont="1" applyBorder="1"/>
    <xf numFmtId="166" fontId="22" fillId="49" borderId="0" xfId="58" applyNumberFormat="1" applyFont="1" applyFill="1"/>
    <xf numFmtId="0" fontId="18" fillId="49" borderId="0" xfId="58" applyFill="1"/>
    <xf numFmtId="0" fontId="20" fillId="49" borderId="0" xfId="58" applyFont="1" applyFill="1"/>
    <xf numFmtId="0" fontId="31" fillId="49" borderId="0" xfId="58" applyFont="1" applyFill="1"/>
    <xf numFmtId="166" fontId="22" fillId="49" borderId="0" xfId="58" applyNumberFormat="1" applyFont="1" applyFill="1" applyAlignment="1">
      <alignment horizontal="right"/>
    </xf>
    <xf numFmtId="2" fontId="35" fillId="51" borderId="33" xfId="58" applyNumberFormat="1" applyFont="1" applyFill="1" applyBorder="1"/>
    <xf numFmtId="2" fontId="35" fillId="51" borderId="33" xfId="58" applyNumberFormat="1" applyFont="1" applyFill="1" applyBorder="1" applyAlignment="1">
      <alignment horizontal="right"/>
    </xf>
    <xf numFmtId="167" fontId="22" fillId="0" borderId="10" xfId="58" applyNumberFormat="1" applyFont="1" applyBorder="1" applyAlignment="1">
      <alignment horizontal="center"/>
    </xf>
    <xf numFmtId="167" fontId="22" fillId="0" borderId="11" xfId="58" applyNumberFormat="1" applyFont="1" applyBorder="1" applyAlignment="1">
      <alignment horizontal="center"/>
    </xf>
    <xf numFmtId="167" fontId="22" fillId="0" borderId="12" xfId="58" applyNumberFormat="1" applyFont="1" applyBorder="1" applyAlignment="1">
      <alignment horizontal="center"/>
    </xf>
    <xf numFmtId="0" fontId="17" fillId="49" borderId="0" xfId="0" applyFont="1" applyFill="1"/>
    <xf numFmtId="0" fontId="37" fillId="49" borderId="0" xfId="73" applyFont="1" applyFill="1"/>
    <xf numFmtId="2" fontId="38" fillId="51" borderId="33" xfId="58" applyNumberFormat="1" applyFont="1" applyFill="1" applyBorder="1" applyAlignment="1">
      <alignment horizontal="right"/>
    </xf>
    <xf numFmtId="0" fontId="36" fillId="49" borderId="0" xfId="73" applyFill="1"/>
    <xf numFmtId="164" fontId="23" fillId="53" borderId="31" xfId="58" applyNumberFormat="1" applyFont="1" applyFill="1" applyBorder="1" applyAlignment="1">
      <alignment horizontal="center" vertical="center"/>
    </xf>
    <xf numFmtId="0" fontId="18" fillId="53" borderId="32" xfId="58" applyFill="1" applyBorder="1"/>
    <xf numFmtId="2" fontId="34" fillId="53" borderId="32" xfId="58" applyNumberFormat="1" applyFont="1" applyFill="1" applyBorder="1"/>
    <xf numFmtId="165" fontId="24" fillId="0" borderId="26" xfId="58" applyNumberFormat="1" applyFont="1" applyBorder="1" applyAlignment="1">
      <alignment horizontal="center" vertical="center"/>
    </xf>
    <xf numFmtId="1" fontId="22" fillId="0" borderId="34" xfId="58" applyNumberFormat="1" applyFont="1" applyBorder="1" applyAlignment="1">
      <alignment horizontal="center"/>
    </xf>
    <xf numFmtId="1" fontId="22" fillId="0" borderId="35" xfId="58" applyNumberFormat="1" applyFont="1" applyBorder="1" applyAlignment="1">
      <alignment horizontal="center"/>
    </xf>
    <xf numFmtId="167" fontId="22" fillId="0" borderId="36" xfId="58" applyNumberFormat="1" applyFont="1" applyBorder="1" applyAlignment="1">
      <alignment horizontal="center"/>
    </xf>
    <xf numFmtId="167" fontId="22" fillId="0" borderId="37" xfId="58" applyNumberFormat="1" applyFont="1" applyBorder="1" applyAlignment="1">
      <alignment horizontal="center"/>
    </xf>
    <xf numFmtId="1" fontId="22" fillId="0" borderId="36" xfId="58" applyNumberFormat="1" applyFont="1" applyBorder="1" applyAlignment="1">
      <alignment horizontal="center"/>
    </xf>
    <xf numFmtId="1" fontId="22" fillId="0" borderId="37" xfId="58" applyNumberFormat="1" applyFont="1" applyBorder="1" applyAlignment="1">
      <alignment horizontal="center"/>
    </xf>
    <xf numFmtId="1" fontId="22" fillId="0" borderId="38" xfId="58" applyNumberFormat="1" applyFont="1" applyBorder="1" applyAlignment="1">
      <alignment horizontal="center"/>
    </xf>
    <xf numFmtId="1" fontId="22" fillId="0" borderId="39" xfId="58" applyNumberFormat="1" applyFont="1" applyBorder="1" applyAlignment="1">
      <alignment horizontal="center"/>
    </xf>
    <xf numFmtId="0" fontId="0" fillId="0" borderId="28" xfId="0" applyBorder="1"/>
    <xf numFmtId="14" fontId="0" fillId="0" borderId="28" xfId="0" applyNumberFormat="1" applyBorder="1"/>
    <xf numFmtId="0" fontId="0" fillId="0" borderId="0" xfId="0" applyAlignment="1">
      <alignment vertical="top" wrapText="1"/>
    </xf>
    <xf numFmtId="1" fontId="22" fillId="0" borderId="40" xfId="58" applyNumberFormat="1" applyFont="1" applyBorder="1" applyAlignment="1">
      <alignment horizontal="center"/>
    </xf>
    <xf numFmtId="167" fontId="22" fillId="0" borderId="41" xfId="58" applyNumberFormat="1" applyFont="1" applyBorder="1" applyAlignment="1">
      <alignment horizontal="center"/>
    </xf>
    <xf numFmtId="1" fontId="22" fillId="0" borderId="41" xfId="58" applyNumberFormat="1" applyFont="1" applyBorder="1" applyAlignment="1">
      <alignment horizontal="center"/>
    </xf>
    <xf numFmtId="167" fontId="22" fillId="36" borderId="41" xfId="58" applyNumberFormat="1" applyFont="1" applyFill="1" applyBorder="1" applyAlignment="1">
      <alignment horizontal="center"/>
    </xf>
    <xf numFmtId="1" fontId="22" fillId="0" borderId="42" xfId="58" applyNumberFormat="1" applyFont="1" applyBorder="1" applyAlignment="1">
      <alignment horizontal="center"/>
    </xf>
    <xf numFmtId="0" fontId="18" fillId="0" borderId="28" xfId="58" applyBorder="1"/>
    <xf numFmtId="165" fontId="22" fillId="0" borderId="28" xfId="58" applyNumberFormat="1" applyFont="1" applyBorder="1" applyAlignment="1">
      <alignment horizontal="center" vertical="center"/>
    </xf>
    <xf numFmtId="9" fontId="18" fillId="0" borderId="28" xfId="58" applyNumberFormat="1" applyBorder="1"/>
    <xf numFmtId="9" fontId="32" fillId="0" borderId="43" xfId="58" applyNumberFormat="1" applyFont="1" applyBorder="1" applyAlignment="1">
      <alignment horizontal="center" vertical="center"/>
    </xf>
    <xf numFmtId="9" fontId="32" fillId="0" borderId="44" xfId="58" applyNumberFormat="1" applyFont="1" applyBorder="1" applyAlignment="1">
      <alignment horizontal="center" vertical="center"/>
    </xf>
    <xf numFmtId="0" fontId="23" fillId="0" borderId="46" xfId="58" applyFont="1" applyBorder="1" applyAlignment="1">
      <alignment horizontal="center" vertical="center" wrapText="1"/>
    </xf>
    <xf numFmtId="1" fontId="22" fillId="48" borderId="46" xfId="58" applyNumberFormat="1" applyFont="1" applyFill="1" applyBorder="1" applyAlignment="1">
      <alignment horizontal="center"/>
    </xf>
    <xf numFmtId="2" fontId="22" fillId="0" borderId="46" xfId="58" applyNumberFormat="1" applyFont="1" applyBorder="1"/>
    <xf numFmtId="14" fontId="22" fillId="0" borderId="46" xfId="58" applyNumberFormat="1" applyFont="1" applyBorder="1"/>
    <xf numFmtId="2" fontId="22" fillId="0" borderId="46" xfId="58" applyNumberFormat="1" applyFont="1" applyBorder="1" applyAlignment="1">
      <alignment horizontal="right"/>
    </xf>
    <xf numFmtId="1" fontId="22" fillId="48" borderId="48" xfId="58" applyNumberFormat="1" applyFont="1" applyFill="1" applyBorder="1" applyAlignment="1">
      <alignment horizontal="center"/>
    </xf>
    <xf numFmtId="165" fontId="22" fillId="0" borderId="49" xfId="58" applyNumberFormat="1" applyFont="1" applyBorder="1" applyAlignment="1">
      <alignment horizontal="center" vertical="center"/>
    </xf>
    <xf numFmtId="9" fontId="18" fillId="0" borderId="49" xfId="58" applyNumberFormat="1" applyBorder="1"/>
    <xf numFmtId="9" fontId="38" fillId="49" borderId="45" xfId="58" applyNumberFormat="1" applyFont="1" applyFill="1" applyBorder="1" applyAlignment="1">
      <alignment horizontal="center" vertical="center"/>
    </xf>
    <xf numFmtId="0" fontId="41" fillId="49" borderId="47" xfId="58" applyFont="1" applyFill="1" applyBorder="1"/>
    <xf numFmtId="166" fontId="35" fillId="49" borderId="47" xfId="58" applyNumberFormat="1" applyFont="1" applyFill="1" applyBorder="1" applyAlignment="1">
      <alignment horizontal="center"/>
    </xf>
    <xf numFmtId="166" fontId="35" fillId="49" borderId="50" xfId="58" applyNumberFormat="1" applyFont="1" applyFill="1" applyBorder="1" applyAlignment="1">
      <alignment horizontal="center"/>
    </xf>
    <xf numFmtId="0" fontId="43" fillId="49" borderId="0" xfId="73" applyFont="1" applyFill="1"/>
    <xf numFmtId="166" fontId="22" fillId="0" borderId="52" xfId="58" applyNumberFormat="1" applyFont="1" applyBorder="1" applyAlignment="1">
      <alignment horizontal="center"/>
    </xf>
    <xf numFmtId="166" fontId="22" fillId="0" borderId="53" xfId="58" applyNumberFormat="1" applyFont="1" applyBorder="1" applyAlignment="1">
      <alignment horizontal="center"/>
    </xf>
    <xf numFmtId="166" fontId="22" fillId="0" borderId="54" xfId="58" applyNumberFormat="1" applyFont="1" applyBorder="1" applyAlignment="1">
      <alignment horizontal="center"/>
    </xf>
    <xf numFmtId="1" fontId="22" fillId="0" borderId="55" xfId="58" applyNumberFormat="1" applyFont="1" applyBorder="1" applyAlignment="1">
      <alignment horizontal="center"/>
    </xf>
    <xf numFmtId="1" fontId="22" fillId="0" borderId="56" xfId="58" applyNumberFormat="1" applyFont="1" applyBorder="1" applyAlignment="1">
      <alignment horizontal="center"/>
    </xf>
    <xf numFmtId="1" fontId="22" fillId="0" borderId="57" xfId="58" applyNumberFormat="1" applyFont="1" applyBorder="1" applyAlignment="1">
      <alignment horizontal="center"/>
    </xf>
    <xf numFmtId="2" fontId="22" fillId="34" borderId="58" xfId="58" applyNumberFormat="1" applyFont="1" applyFill="1" applyBorder="1"/>
    <xf numFmtId="2" fontId="22" fillId="0" borderId="11" xfId="58" applyNumberFormat="1" applyFont="1" applyBorder="1" applyAlignment="1">
      <alignment horizontal="right"/>
    </xf>
    <xf numFmtId="2" fontId="34" fillId="53" borderId="60" xfId="58" applyNumberFormat="1" applyFont="1" applyFill="1" applyBorder="1"/>
    <xf numFmtId="2" fontId="22" fillId="34" borderId="37" xfId="58" applyNumberFormat="1" applyFont="1" applyFill="1" applyBorder="1"/>
    <xf numFmtId="2" fontId="22" fillId="34" borderId="61" xfId="58" applyNumberFormat="1" applyFont="1" applyFill="1" applyBorder="1" applyAlignment="1">
      <alignment horizontal="center"/>
    </xf>
    <xf numFmtId="1" fontId="22" fillId="34" borderId="37" xfId="58" applyNumberFormat="1" applyFont="1" applyFill="1" applyBorder="1" applyAlignment="1">
      <alignment horizontal="center" vertical="center"/>
    </xf>
    <xf numFmtId="9" fontId="22" fillId="48" borderId="37" xfId="58" applyNumberFormat="1" applyFont="1" applyFill="1" applyBorder="1" applyAlignment="1">
      <alignment horizontal="center"/>
    </xf>
    <xf numFmtId="166" fontId="18" fillId="0" borderId="0" xfId="58" applyNumberFormat="1"/>
    <xf numFmtId="1" fontId="18" fillId="54" borderId="41" xfId="58" applyNumberFormat="1" applyFill="1" applyBorder="1" applyAlignment="1">
      <alignment horizontal="center" vertical="center"/>
    </xf>
    <xf numFmtId="1" fontId="44" fillId="54" borderId="62" xfId="58" applyNumberFormat="1" applyFont="1" applyFill="1" applyBorder="1" applyAlignment="1">
      <alignment horizontal="right" vertical="center"/>
    </xf>
    <xf numFmtId="0" fontId="18" fillId="0" borderId="63" xfId="58" applyBorder="1"/>
    <xf numFmtId="0" fontId="22" fillId="48" borderId="64" xfId="58" applyFont="1" applyFill="1" applyBorder="1" applyAlignment="1">
      <alignment horizontal="center"/>
    </xf>
    <xf numFmtId="1" fontId="22" fillId="0" borderId="65" xfId="58" applyNumberFormat="1" applyFont="1" applyBorder="1" applyAlignment="1">
      <alignment horizontal="center"/>
    </xf>
    <xf numFmtId="1" fontId="22" fillId="0" borderId="66" xfId="58" applyNumberFormat="1" applyFont="1" applyBorder="1" applyAlignment="1">
      <alignment horizontal="center"/>
    </xf>
    <xf numFmtId="1" fontId="22" fillId="0" borderId="67" xfId="58" applyNumberFormat="1" applyFont="1" applyBorder="1" applyAlignment="1">
      <alignment horizontal="center"/>
    </xf>
    <xf numFmtId="2" fontId="22" fillId="34" borderId="68" xfId="58" applyNumberFormat="1" applyFont="1" applyFill="1" applyBorder="1" applyAlignment="1">
      <alignment horizontal="center"/>
    </xf>
    <xf numFmtId="2" fontId="22" fillId="34" borderId="69" xfId="58" applyNumberFormat="1" applyFont="1" applyFill="1" applyBorder="1"/>
    <xf numFmtId="1" fontId="22" fillId="34" borderId="69" xfId="58" applyNumberFormat="1" applyFont="1" applyFill="1" applyBorder="1" applyAlignment="1">
      <alignment horizontal="center" vertical="center"/>
    </xf>
    <xf numFmtId="0" fontId="22" fillId="48" borderId="70" xfId="58" applyFont="1" applyFill="1" applyBorder="1" applyAlignment="1">
      <alignment horizontal="center"/>
    </xf>
    <xf numFmtId="2" fontId="34" fillId="53" borderId="37" xfId="58" applyNumberFormat="1" applyFont="1" applyFill="1" applyBorder="1" applyAlignment="1">
      <alignment horizontal="left"/>
    </xf>
    <xf numFmtId="2" fontId="34" fillId="53" borderId="31" xfId="58" applyNumberFormat="1" applyFont="1" applyFill="1" applyBorder="1" applyAlignment="1">
      <alignment horizontal="left"/>
    </xf>
    <xf numFmtId="14" fontId="34" fillId="53" borderId="31" xfId="58" applyNumberFormat="1" applyFont="1" applyFill="1" applyBorder="1" applyAlignment="1">
      <alignment horizontal="left"/>
    </xf>
    <xf numFmtId="2" fontId="34" fillId="53" borderId="59" xfId="58" applyNumberFormat="1" applyFont="1" applyFill="1" applyBorder="1" applyAlignment="1">
      <alignment horizontal="left"/>
    </xf>
    <xf numFmtId="2" fontId="34" fillId="53" borderId="69" xfId="58" applyNumberFormat="1" applyFont="1" applyFill="1" applyBorder="1" applyAlignment="1">
      <alignment horizontal="left"/>
    </xf>
    <xf numFmtId="166" fontId="44" fillId="54" borderId="61" xfId="58" applyNumberFormat="1" applyFont="1" applyFill="1" applyBorder="1" applyAlignment="1">
      <alignment horizontal="center" vertical="center"/>
    </xf>
    <xf numFmtId="0" fontId="1" fillId="0" borderId="71" xfId="0" applyFont="1" applyBorder="1"/>
    <xf numFmtId="0" fontId="0" fillId="0" borderId="72" xfId="0" applyBorder="1"/>
    <xf numFmtId="9" fontId="1" fillId="0" borderId="71" xfId="0" applyNumberFormat="1" applyFont="1" applyBorder="1"/>
    <xf numFmtId="9" fontId="0" fillId="0" borderId="75" xfId="0" applyNumberFormat="1" applyBorder="1"/>
    <xf numFmtId="9" fontId="0" fillId="0" borderId="72" xfId="0" applyNumberFormat="1" applyBorder="1"/>
    <xf numFmtId="9" fontId="47" fillId="0" borderId="28" xfId="0" applyNumberFormat="1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2" fontId="17" fillId="52" borderId="48" xfId="0" applyNumberFormat="1" applyFont="1" applyFill="1" applyBorder="1" applyAlignment="1">
      <alignment horizontal="center"/>
    </xf>
    <xf numFmtId="0" fontId="17" fillId="50" borderId="28" xfId="0" applyFont="1" applyFill="1" applyBorder="1" applyAlignment="1">
      <alignment horizontal="center"/>
    </xf>
    <xf numFmtId="0" fontId="17" fillId="55" borderId="46" xfId="0" applyFont="1" applyFill="1" applyBorder="1" applyAlignment="1">
      <alignment horizontal="center"/>
    </xf>
    <xf numFmtId="0" fontId="17" fillId="55" borderId="28" xfId="0" applyFont="1" applyFill="1" applyBorder="1" applyAlignment="1">
      <alignment horizontal="center"/>
    </xf>
    <xf numFmtId="0" fontId="17" fillId="55" borderId="47" xfId="0" applyFont="1" applyFill="1" applyBorder="1" applyAlignment="1">
      <alignment horizontal="center"/>
    </xf>
    <xf numFmtId="0" fontId="0" fillId="0" borderId="46" xfId="0" applyBorder="1"/>
    <xf numFmtId="0" fontId="17" fillId="52" borderId="48" xfId="0" applyFont="1" applyFill="1" applyBorder="1" applyAlignment="1">
      <alignment horizontal="left"/>
    </xf>
    <xf numFmtId="2" fontId="17" fillId="52" borderId="48" xfId="0" applyNumberFormat="1" applyFont="1" applyFill="1" applyBorder="1" applyAlignment="1">
      <alignment horizontal="left"/>
    </xf>
    <xf numFmtId="2" fontId="1" fillId="0" borderId="28" xfId="0" applyNumberFormat="1" applyFont="1" applyBorder="1" applyAlignment="1">
      <alignment horizontal="left"/>
    </xf>
    <xf numFmtId="9" fontId="0" fillId="0" borderId="28" xfId="0" applyNumberFormat="1" applyBorder="1"/>
    <xf numFmtId="0" fontId="0" fillId="0" borderId="48" xfId="0" applyBorder="1"/>
    <xf numFmtId="9" fontId="0" fillId="0" borderId="49" xfId="0" applyNumberFormat="1" applyBorder="1"/>
    <xf numFmtId="0" fontId="17" fillId="52" borderId="81" xfId="0" applyFont="1" applyFill="1" applyBorder="1" applyAlignment="1">
      <alignment horizontal="center"/>
    </xf>
    <xf numFmtId="0" fontId="17" fillId="52" borderId="82" xfId="0" applyFont="1" applyFill="1" applyBorder="1" applyAlignment="1">
      <alignment horizontal="center"/>
    </xf>
    <xf numFmtId="0" fontId="17" fillId="52" borderId="79" xfId="0" applyFont="1" applyFill="1" applyBorder="1" applyAlignment="1">
      <alignment horizontal="right"/>
    </xf>
    <xf numFmtId="0" fontId="17" fillId="52" borderId="83" xfId="0" applyFont="1" applyFill="1" applyBorder="1" applyAlignment="1">
      <alignment horizontal="right"/>
    </xf>
    <xf numFmtId="9" fontId="45" fillId="56" borderId="28" xfId="0" applyNumberFormat="1" applyFont="1" applyFill="1" applyBorder="1"/>
    <xf numFmtId="9" fontId="15" fillId="0" borderId="0" xfId="0" applyNumberFormat="1" applyFont="1"/>
    <xf numFmtId="0" fontId="17" fillId="0" borderId="0" xfId="0" applyFont="1"/>
    <xf numFmtId="0" fontId="14" fillId="52" borderId="48" xfId="0" applyFont="1" applyFill="1" applyBorder="1" applyAlignment="1">
      <alignment horizontal="center"/>
    </xf>
    <xf numFmtId="0" fontId="14" fillId="52" borderId="49" xfId="0" applyFont="1" applyFill="1" applyBorder="1" applyAlignment="1">
      <alignment horizontal="center"/>
    </xf>
    <xf numFmtId="0" fontId="14" fillId="52" borderId="50" xfId="0" applyFont="1" applyFill="1" applyBorder="1" applyAlignment="1">
      <alignment horizontal="center"/>
    </xf>
    <xf numFmtId="0" fontId="0" fillId="57" borderId="0" xfId="0" applyFill="1" applyAlignment="1">
      <alignment horizontal="right"/>
    </xf>
    <xf numFmtId="0" fontId="0" fillId="57" borderId="75" xfId="0" applyFill="1" applyBorder="1"/>
    <xf numFmtId="2" fontId="0" fillId="57" borderId="75" xfId="0" applyNumberFormat="1" applyFill="1" applyBorder="1"/>
    <xf numFmtId="2" fontId="49" fillId="52" borderId="49" xfId="0" applyNumberFormat="1" applyFont="1" applyFill="1" applyBorder="1" applyAlignment="1">
      <alignment horizontal="center"/>
    </xf>
    <xf numFmtId="0" fontId="14" fillId="49" borderId="28" xfId="0" applyFont="1" applyFill="1" applyBorder="1" applyAlignment="1">
      <alignment horizontal="center"/>
    </xf>
    <xf numFmtId="0" fontId="0" fillId="58" borderId="0" xfId="0" applyFill="1"/>
    <xf numFmtId="9" fontId="0" fillId="58" borderId="0" xfId="0" applyNumberFormat="1" applyFill="1"/>
    <xf numFmtId="0" fontId="50" fillId="58" borderId="0" xfId="0" applyFont="1" applyFill="1"/>
    <xf numFmtId="0" fontId="51" fillId="0" borderId="0" xfId="0" applyFont="1"/>
    <xf numFmtId="0" fontId="45" fillId="55" borderId="21" xfId="0" applyFont="1" applyFill="1" applyBorder="1" applyAlignment="1">
      <alignment horizontal="center" vertical="center" wrapText="1"/>
    </xf>
    <xf numFmtId="0" fontId="45" fillId="55" borderId="0" xfId="0" applyFont="1" applyFill="1" applyAlignment="1">
      <alignment horizontal="center" vertical="center" wrapText="1"/>
    </xf>
    <xf numFmtId="0" fontId="45" fillId="55" borderId="73" xfId="0" applyFont="1" applyFill="1" applyBorder="1" applyAlignment="1">
      <alignment horizontal="center" vertical="center" wrapText="1"/>
    </xf>
    <xf numFmtId="0" fontId="17" fillId="55" borderId="28" xfId="0" applyFont="1" applyFill="1" applyBorder="1" applyAlignment="1">
      <alignment horizontal="center"/>
    </xf>
    <xf numFmtId="0" fontId="17" fillId="55" borderId="47" xfId="0" applyFont="1" applyFill="1" applyBorder="1" applyAlignment="1">
      <alignment horizontal="center"/>
    </xf>
    <xf numFmtId="0" fontId="48" fillId="0" borderId="77" xfId="0" applyFont="1" applyBorder="1" applyAlignment="1">
      <alignment horizontal="center" wrapText="1"/>
    </xf>
    <xf numFmtId="0" fontId="48" fillId="0" borderId="73" xfId="0" applyFont="1" applyBorder="1" applyAlignment="1">
      <alignment horizontal="center" wrapText="1"/>
    </xf>
    <xf numFmtId="0" fontId="48" fillId="0" borderId="80" xfId="0" applyFont="1" applyBorder="1" applyAlignment="1">
      <alignment horizontal="center" wrapText="1"/>
    </xf>
    <xf numFmtId="0" fontId="48" fillId="0" borderId="74" xfId="0" applyFont="1" applyBorder="1" applyAlignment="1">
      <alignment horizontal="center" wrapText="1"/>
    </xf>
    <xf numFmtId="0" fontId="17" fillId="50" borderId="77" xfId="0" applyFont="1" applyFill="1" applyBorder="1" applyAlignment="1">
      <alignment horizontal="center"/>
    </xf>
    <xf numFmtId="0" fontId="17" fillId="50" borderId="78" xfId="0" applyFont="1" applyFill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1" fillId="0" borderId="71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0" fillId="55" borderId="21" xfId="0" applyFill="1" applyBorder="1" applyAlignment="1">
      <alignment horizontal="center" vertical="top" wrapText="1"/>
    </xf>
    <xf numFmtId="0" fontId="0" fillId="55" borderId="0" xfId="0" applyFill="1" applyAlignment="1">
      <alignment horizontal="center" vertical="top" wrapText="1"/>
    </xf>
    <xf numFmtId="0" fontId="0" fillId="55" borderId="73" xfId="0" applyFill="1" applyBorder="1" applyAlignment="1">
      <alignment horizontal="center" vertical="top" wrapText="1"/>
    </xf>
    <xf numFmtId="0" fontId="0" fillId="55" borderId="21" xfId="0" applyFill="1" applyBorder="1" applyAlignment="1">
      <alignment horizontal="left" vertical="top" wrapText="1"/>
    </xf>
    <xf numFmtId="0" fontId="0" fillId="55" borderId="73" xfId="0" applyFill="1" applyBorder="1" applyAlignment="1">
      <alignment horizontal="left" vertical="top" wrapText="1"/>
    </xf>
    <xf numFmtId="166" fontId="39" fillId="49" borderId="0" xfId="73" applyNumberFormat="1" applyFont="1" applyFill="1" applyAlignment="1">
      <alignment horizontal="center"/>
    </xf>
    <xf numFmtId="164" fontId="31" fillId="53" borderId="29" xfId="58" applyNumberFormat="1" applyFont="1" applyFill="1" applyBorder="1" applyAlignment="1">
      <alignment horizontal="center" vertical="center"/>
    </xf>
    <xf numFmtId="164" fontId="31" fillId="53" borderId="30" xfId="58" applyNumberFormat="1" applyFont="1" applyFill="1" applyBorder="1" applyAlignment="1">
      <alignment horizontal="center" vertical="center"/>
    </xf>
    <xf numFmtId="165" fontId="24" fillId="0" borderId="25" xfId="58" applyNumberFormat="1" applyFont="1" applyBorder="1" applyAlignment="1">
      <alignment horizontal="center" vertical="center"/>
    </xf>
    <xf numFmtId="165" fontId="24" fillId="0" borderId="27" xfId="58" applyNumberFormat="1" applyFont="1" applyBorder="1" applyAlignment="1">
      <alignment horizontal="center" vertical="center"/>
    </xf>
    <xf numFmtId="165" fontId="24" fillId="0" borderId="26" xfId="58" applyNumberFormat="1" applyFont="1" applyBorder="1" applyAlignment="1">
      <alignment horizontal="center" vertical="center"/>
    </xf>
    <xf numFmtId="165" fontId="24" fillId="0" borderId="51" xfId="58" applyNumberFormat="1" applyFont="1" applyBorder="1" applyAlignment="1">
      <alignment horizontal="center" vertical="center"/>
    </xf>
    <xf numFmtId="0" fontId="36" fillId="0" borderId="0" xfId="73"/>
  </cellXfs>
  <cellStyles count="7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 xr:uid="{00000000-0005-0000-0000-000012000000}"/>
    <cellStyle name="40% - Akzent2" xfId="20" xr:uid="{00000000-0005-0000-0000-000013000000}"/>
    <cellStyle name="40% - Akzent3" xfId="21" xr:uid="{00000000-0005-0000-0000-000014000000}"/>
    <cellStyle name="40% - Akzent4" xfId="22" xr:uid="{00000000-0005-0000-0000-000015000000}"/>
    <cellStyle name="40% - Akzent5" xfId="23" xr:uid="{00000000-0005-0000-0000-000016000000}"/>
    <cellStyle name="40% - Akzent6" xfId="24" xr:uid="{00000000-0005-0000-0000-000017000000}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 xr:uid="{00000000-0005-0000-0000-00001E000000}"/>
    <cellStyle name="60% - Akzent2" xfId="32" xr:uid="{00000000-0005-0000-0000-00001F000000}"/>
    <cellStyle name="60% - Akzent3" xfId="33" xr:uid="{00000000-0005-0000-0000-000020000000}"/>
    <cellStyle name="60% - Akzent4" xfId="34" xr:uid="{00000000-0005-0000-0000-000021000000}"/>
    <cellStyle name="60% - Akzent5" xfId="35" xr:uid="{00000000-0005-0000-0000-000022000000}"/>
    <cellStyle name="60% - Akzent6" xfId="36" xr:uid="{00000000-0005-0000-0000-000023000000}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57" builtinId="21" customBuiltin="1"/>
    <cellStyle name="Berechnung" xfId="44" builtinId="22" customBuiltin="1"/>
    <cellStyle name="Eingabe" xfId="53" builtinId="20" customBuiltin="1"/>
    <cellStyle name="Ergebnis" xfId="61" builtinId="25" customBuiltin="1"/>
    <cellStyle name="Ergebnis 1" xfId="46" xr:uid="{00000000-0005-0000-0000-00002E000000}"/>
    <cellStyle name="Erklärender Text" xfId="47" builtinId="53" customBuiltin="1"/>
    <cellStyle name="Gut" xfId="48" builtinId="26" customBuiltin="1"/>
    <cellStyle name="Link" xfId="73" builtinId="8"/>
    <cellStyle name="Neutral" xfId="55" builtinId="28" customBuiltin="1"/>
    <cellStyle name="Notiz" xfId="56" builtinId="10" customBuiltin="1"/>
    <cellStyle name="Schlecht" xfId="43" builtinId="27" customBuiltin="1"/>
    <cellStyle name="Standard" xfId="0" builtinId="0"/>
    <cellStyle name="Standard 2" xfId="58" xr:uid="{00000000-0005-0000-0000-000036000000}"/>
    <cellStyle name="Standard 3" xfId="59" xr:uid="{00000000-0005-0000-0000-000037000000}"/>
    <cellStyle name="Überschrift" xfId="60" builtinId="15" customBuiltin="1"/>
    <cellStyle name="Überschrift 1" xfId="49" builtinId="16" customBuiltin="1"/>
    <cellStyle name="Überschrift 2" xfId="50" builtinId="17" customBuiltin="1"/>
    <cellStyle name="Überschrift 3" xfId="51" builtinId="18" customBuiltin="1"/>
    <cellStyle name="Überschrift 4" xfId="52" builtinId="19" customBuiltin="1"/>
    <cellStyle name="Überschrift 5" xfId="62" xr:uid="{00000000-0005-0000-0000-00003D000000}"/>
    <cellStyle name="Unbenannt1" xfId="63" xr:uid="{00000000-0005-0000-0000-00003E000000}"/>
    <cellStyle name="Unbenannt2" xfId="64" xr:uid="{00000000-0005-0000-0000-00003F000000}"/>
    <cellStyle name="Unbenannt3" xfId="65" xr:uid="{00000000-0005-0000-0000-000040000000}"/>
    <cellStyle name="Unbenannt4" xfId="66" xr:uid="{00000000-0005-0000-0000-000041000000}"/>
    <cellStyle name="Unbenannt5" xfId="67" xr:uid="{00000000-0005-0000-0000-000042000000}"/>
    <cellStyle name="Unbenannt6" xfId="68" xr:uid="{00000000-0005-0000-0000-000043000000}"/>
    <cellStyle name="Unbenannt7" xfId="69" xr:uid="{00000000-0005-0000-0000-000044000000}"/>
    <cellStyle name="Unbenannt8" xfId="70" xr:uid="{00000000-0005-0000-0000-000045000000}"/>
    <cellStyle name="Unbenannt9" xfId="71" xr:uid="{00000000-0005-0000-0000-000046000000}"/>
    <cellStyle name="Verknüpfte Zelle" xfId="54" builtinId="24" customBuiltin="1"/>
    <cellStyle name="Warnender Text" xfId="72" builtinId="11" customBuiltin="1"/>
    <cellStyle name="Zelle überprüfen" xfId="45" builtinId="23" customBuiltin="1"/>
  </cellStyles>
  <dxfs count="163"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3"/>
          <bgColor indexed="55"/>
        </patternFill>
      </fill>
    </dxf>
  </dxfs>
  <tableStyles count="0" defaultTableStyle="TableStyleMedium2" defaultPivotStyle="PivotStyleLight16"/>
  <colors>
    <mruColors>
      <color rgb="FF604C3F"/>
      <color rgb="FF1A9BD3"/>
      <color rgb="FFC009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eiertagskalender.ch/index.php?geo=305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sa-app.ch/SchoolHours" TargetMode="External"/><Relationship Id="rId2" Type="http://schemas.openxmlformats.org/officeDocument/2006/relationships/hyperlink" Target="https://ssa-app.ch/WorkingHours?page=1" TargetMode="External"/><Relationship Id="rId1" Type="http://schemas.openxmlformats.org/officeDocument/2006/relationships/hyperlink" Target="https://ssa-app.ch/SchoolHours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604C3F"/>
  </sheetPr>
  <dimension ref="A1:R28"/>
  <sheetViews>
    <sheetView showGridLines="0" tabSelected="1" zoomScale="130" zoomScaleNormal="130" workbookViewId="0"/>
  </sheetViews>
  <sheetFormatPr baseColWidth="10" defaultColWidth="9.140625" defaultRowHeight="15" x14ac:dyDescent="0.25"/>
  <cols>
    <col min="1" max="1" width="10.7109375" customWidth="1"/>
    <col min="2" max="2" width="18.42578125" customWidth="1"/>
    <col min="3" max="3" width="16.42578125" customWidth="1"/>
    <col min="4" max="4" width="6.85546875" customWidth="1"/>
    <col min="5" max="5" width="11.140625" customWidth="1"/>
    <col min="6" max="6" width="7" style="3" customWidth="1"/>
    <col min="7" max="8" width="7" style="3" bestFit="1" customWidth="1"/>
    <col min="9" max="9" width="6" style="3" bestFit="1" customWidth="1"/>
    <col min="10" max="11" width="7" style="3" bestFit="1" customWidth="1"/>
    <col min="12" max="13" width="6" style="3" bestFit="1" customWidth="1"/>
    <col min="14" max="14" width="7" style="3" bestFit="1" customWidth="1"/>
    <col min="15" max="15" width="6" style="3" bestFit="1" customWidth="1"/>
    <col min="16" max="17" width="7" style="3" bestFit="1" customWidth="1"/>
  </cols>
  <sheetData>
    <row r="1" spans="1:18" s="2" customFormat="1" x14ac:dyDescent="0.25">
      <c r="A1" s="136" t="s">
        <v>0</v>
      </c>
      <c r="B1" s="136" t="s">
        <v>1</v>
      </c>
      <c r="C1" s="136" t="s">
        <v>48</v>
      </c>
      <c r="D1" s="175" t="s">
        <v>14</v>
      </c>
      <c r="E1" s="176"/>
      <c r="F1" s="136" t="s">
        <v>2</v>
      </c>
      <c r="G1" s="136" t="s">
        <v>3</v>
      </c>
      <c r="H1" s="136" t="s">
        <v>4</v>
      </c>
      <c r="I1" s="136" t="s">
        <v>5</v>
      </c>
      <c r="J1" s="136" t="s">
        <v>6</v>
      </c>
      <c r="K1" s="136" t="s">
        <v>7</v>
      </c>
      <c r="L1" s="136" t="s">
        <v>8</v>
      </c>
      <c r="M1" s="136" t="s">
        <v>9</v>
      </c>
      <c r="N1" s="136" t="s">
        <v>10</v>
      </c>
      <c r="O1" s="136" t="s">
        <v>11</v>
      </c>
      <c r="P1" s="136" t="s">
        <v>12</v>
      </c>
      <c r="Q1" s="136" t="s">
        <v>13</v>
      </c>
    </row>
    <row r="2" spans="1:18" x14ac:dyDescent="0.25">
      <c r="A2" s="161">
        <v>2024</v>
      </c>
      <c r="B2" s="134">
        <v>42</v>
      </c>
      <c r="C2" s="133">
        <v>0.8</v>
      </c>
      <c r="D2" s="177">
        <v>25</v>
      </c>
      <c r="E2" s="178"/>
      <c r="F2" s="151">
        <f t="shared" ref="F2:L2" si="0">$C$2</f>
        <v>0.8</v>
      </c>
      <c r="G2" s="151">
        <f t="shared" si="0"/>
        <v>0.8</v>
      </c>
      <c r="H2" s="151">
        <f t="shared" si="0"/>
        <v>0.8</v>
      </c>
      <c r="I2" s="151">
        <f t="shared" si="0"/>
        <v>0.8</v>
      </c>
      <c r="J2" s="151">
        <f t="shared" si="0"/>
        <v>0.8</v>
      </c>
      <c r="K2" s="151">
        <f t="shared" si="0"/>
        <v>0.8</v>
      </c>
      <c r="L2" s="151">
        <f t="shared" si="0"/>
        <v>0.8</v>
      </c>
      <c r="M2" s="151">
        <f t="shared" ref="M2:Q2" si="1">$C$2</f>
        <v>0.8</v>
      </c>
      <c r="N2" s="151">
        <f t="shared" si="1"/>
        <v>0.8</v>
      </c>
      <c r="O2" s="151">
        <f t="shared" si="1"/>
        <v>0.8</v>
      </c>
      <c r="P2" s="151">
        <f t="shared" si="1"/>
        <v>0.8</v>
      </c>
      <c r="Q2" s="151">
        <f t="shared" si="1"/>
        <v>0.8</v>
      </c>
    </row>
    <row r="3" spans="1:18" ht="17.25" customHeight="1" x14ac:dyDescent="0.25">
      <c r="B3" s="164" t="s">
        <v>79</v>
      </c>
      <c r="C3" s="162"/>
      <c r="D3" s="162"/>
      <c r="E3" s="162"/>
      <c r="F3" s="163"/>
      <c r="G3" s="163"/>
      <c r="H3" s="163"/>
      <c r="I3" s="163"/>
      <c r="J3" s="163"/>
      <c r="K3" s="163"/>
    </row>
    <row r="4" spans="1:18" ht="17.25" customHeight="1" thickBot="1" x14ac:dyDescent="0.3"/>
    <row r="5" spans="1:18" ht="17.25" customHeight="1" x14ac:dyDescent="0.25">
      <c r="B5" s="128" t="s">
        <v>44</v>
      </c>
      <c r="C5" s="129"/>
      <c r="F5" s="130" t="s">
        <v>30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18" ht="17.25" customHeight="1" x14ac:dyDescent="0.25">
      <c r="B6" s="185" t="s">
        <v>63</v>
      </c>
      <c r="C6" s="186"/>
      <c r="F6" s="166" t="s">
        <v>78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1:18" ht="17.25" customHeight="1" x14ac:dyDescent="0.25">
      <c r="A7" s="73"/>
      <c r="B7" s="185"/>
      <c r="C7" s="186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1:18" ht="17.25" customHeight="1" x14ac:dyDescent="0.25">
      <c r="B8" s="137" t="s">
        <v>58</v>
      </c>
      <c r="C8" s="139" t="s">
        <v>29</v>
      </c>
      <c r="F8" s="137" t="s">
        <v>2</v>
      </c>
      <c r="G8" s="138" t="s">
        <v>3</v>
      </c>
      <c r="H8" s="138" t="s">
        <v>4</v>
      </c>
      <c r="I8" s="138" t="s">
        <v>5</v>
      </c>
      <c r="J8" s="138" t="s">
        <v>6</v>
      </c>
      <c r="K8" s="138" t="s">
        <v>7</v>
      </c>
      <c r="L8" s="138" t="s">
        <v>8</v>
      </c>
      <c r="M8" s="138" t="s">
        <v>9</v>
      </c>
      <c r="N8" s="138" t="s">
        <v>10</v>
      </c>
      <c r="O8" s="138" t="s">
        <v>11</v>
      </c>
      <c r="P8" s="138" t="s">
        <v>12</v>
      </c>
      <c r="Q8" s="139" t="s">
        <v>13</v>
      </c>
      <c r="R8" s="153">
        <f>B9-C9</f>
        <v>1532.1599999999999</v>
      </c>
    </row>
    <row r="9" spans="1:18" ht="17.25" customHeight="1" thickBot="1" x14ac:dyDescent="0.3">
      <c r="B9" s="135">
        <f>Arbeitszeiten!AK44</f>
        <v>1700.1599999999999</v>
      </c>
      <c r="C9" s="135">
        <f>Arbeitszeiten!AK43</f>
        <v>168</v>
      </c>
      <c r="F9" s="154">
        <f>Arbeitszeiten!AK5</f>
        <v>18</v>
      </c>
      <c r="G9" s="155">
        <f>Arbeitszeiten!AK8</f>
        <v>11</v>
      </c>
      <c r="H9" s="155">
        <f>Arbeitszeiten!AK11</f>
        <v>20</v>
      </c>
      <c r="I9" s="155">
        <f>Arbeitszeiten!AK14</f>
        <v>11</v>
      </c>
      <c r="J9" s="155">
        <f>Arbeitszeiten!AK17</f>
        <v>21</v>
      </c>
      <c r="K9" s="155">
        <f>Arbeitszeiten!AK20</f>
        <v>20</v>
      </c>
      <c r="L9" s="155">
        <f>Arbeitszeiten!AK23</f>
        <v>15</v>
      </c>
      <c r="M9" s="155">
        <f>Arbeitszeiten!AK26</f>
        <v>15</v>
      </c>
      <c r="N9" s="155">
        <f>Arbeitszeiten!AK29</f>
        <v>20</v>
      </c>
      <c r="O9" s="155">
        <f>Arbeitszeiten!AK32</f>
        <v>14</v>
      </c>
      <c r="P9" s="155">
        <f>Arbeitszeiten!AK35</f>
        <v>21</v>
      </c>
      <c r="Q9" s="156">
        <f>Arbeitszeiten!AK38</f>
        <v>15</v>
      </c>
      <c r="R9" s="153">
        <f>SUM(F9:Q9)</f>
        <v>201</v>
      </c>
    </row>
    <row r="10" spans="1:18" ht="17.25" customHeight="1" thickBot="1" x14ac:dyDescent="0.3">
      <c r="F10" s="160">
        <f>$R$8/$R$9*F9</f>
        <v>137.20835820895522</v>
      </c>
      <c r="G10" s="160">
        <f t="shared" ref="G10:Q10" si="2">$R$8/$R$9*G9</f>
        <v>83.84955223880597</v>
      </c>
      <c r="H10" s="160">
        <f t="shared" si="2"/>
        <v>152.45373134328358</v>
      </c>
      <c r="I10" s="160">
        <f t="shared" si="2"/>
        <v>83.84955223880597</v>
      </c>
      <c r="J10" s="160">
        <f t="shared" si="2"/>
        <v>160.07641791044776</v>
      </c>
      <c r="K10" s="160">
        <f t="shared" si="2"/>
        <v>152.45373134328358</v>
      </c>
      <c r="L10" s="160">
        <f t="shared" si="2"/>
        <v>114.34029850746268</v>
      </c>
      <c r="M10" s="160">
        <f t="shared" si="2"/>
        <v>114.34029850746268</v>
      </c>
      <c r="N10" s="160">
        <f t="shared" si="2"/>
        <v>152.45373134328358</v>
      </c>
      <c r="O10" s="160">
        <f t="shared" si="2"/>
        <v>106.7176119402985</v>
      </c>
      <c r="P10" s="160">
        <f t="shared" si="2"/>
        <v>160.07641791044776</v>
      </c>
      <c r="Q10" s="160">
        <f t="shared" si="2"/>
        <v>114.34029850746268</v>
      </c>
    </row>
    <row r="11" spans="1:18" ht="17.25" customHeight="1" thickBot="1" x14ac:dyDescent="0.3">
      <c r="R11" s="3"/>
    </row>
    <row r="12" spans="1:18" ht="17.25" customHeight="1" x14ac:dyDescent="0.25">
      <c r="B12" s="179" t="s">
        <v>64</v>
      </c>
      <c r="C12" s="180"/>
      <c r="D12" s="180"/>
      <c r="E12" s="181"/>
      <c r="F12"/>
      <c r="R12" s="3"/>
    </row>
    <row r="13" spans="1:18" ht="17.25" customHeight="1" x14ac:dyDescent="0.25">
      <c r="B13" s="182" t="s">
        <v>65</v>
      </c>
      <c r="C13" s="183"/>
      <c r="D13" s="183"/>
      <c r="E13" s="184"/>
      <c r="R13" s="3"/>
    </row>
    <row r="14" spans="1:18" ht="17.25" customHeight="1" x14ac:dyDescent="0.25">
      <c r="B14" s="182"/>
      <c r="C14" s="183"/>
      <c r="D14" s="183"/>
      <c r="E14" s="184"/>
      <c r="R14" s="3"/>
    </row>
    <row r="15" spans="1:18" ht="17.25" customHeight="1" thickBot="1" x14ac:dyDescent="0.3">
      <c r="B15" s="141" t="s">
        <v>69</v>
      </c>
      <c r="C15" s="142">
        <f>B9-C9</f>
        <v>1532.1599999999999</v>
      </c>
      <c r="D15" s="171" t="s">
        <v>75</v>
      </c>
      <c r="E15" s="172"/>
      <c r="R15" s="3"/>
    </row>
    <row r="16" spans="1:18" ht="17.25" customHeight="1" x14ac:dyDescent="0.25">
      <c r="B16" s="140" t="s">
        <v>70</v>
      </c>
      <c r="C16" s="143"/>
      <c r="D16" s="171"/>
      <c r="E16" s="172"/>
      <c r="R16" s="3"/>
    </row>
    <row r="17" spans="2:18" ht="17.25" customHeight="1" thickBot="1" x14ac:dyDescent="0.3">
      <c r="B17" s="141" t="s">
        <v>76</v>
      </c>
      <c r="C17" s="142">
        <f>C15-C16</f>
        <v>1532.1599999999999</v>
      </c>
      <c r="D17" s="173"/>
      <c r="E17" s="174"/>
      <c r="R17" s="3"/>
    </row>
    <row r="18" spans="2:18" x14ac:dyDescent="0.25">
      <c r="B18" s="137" t="s">
        <v>66</v>
      </c>
      <c r="C18" s="138" t="s">
        <v>67</v>
      </c>
      <c r="D18" s="169" t="s">
        <v>68</v>
      </c>
      <c r="E18" s="170"/>
      <c r="R18" s="3"/>
    </row>
    <row r="19" spans="2:18" x14ac:dyDescent="0.25">
      <c r="B19" s="140" t="s">
        <v>71</v>
      </c>
      <c r="C19" s="144">
        <v>0.2</v>
      </c>
      <c r="D19" s="147"/>
      <c r="E19" s="149">
        <f t="shared" ref="E19:E27" si="3">$C$17/$C$2*C19</f>
        <v>383.03999999999996</v>
      </c>
    </row>
    <row r="20" spans="2:18" x14ac:dyDescent="0.25">
      <c r="B20" s="140" t="s">
        <v>72</v>
      </c>
      <c r="C20" s="144">
        <v>0.3</v>
      </c>
      <c r="D20" s="147"/>
      <c r="E20" s="149">
        <f t="shared" si="3"/>
        <v>574.55999999999995</v>
      </c>
    </row>
    <row r="21" spans="2:18" x14ac:dyDescent="0.25">
      <c r="B21" s="140" t="s">
        <v>73</v>
      </c>
      <c r="C21" s="144">
        <v>0.2</v>
      </c>
      <c r="D21" s="147"/>
      <c r="E21" s="149">
        <f t="shared" si="3"/>
        <v>383.03999999999996</v>
      </c>
    </row>
    <row r="22" spans="2:18" x14ac:dyDescent="0.25">
      <c r="B22" s="140" t="s">
        <v>74</v>
      </c>
      <c r="C22" s="144">
        <v>0.1</v>
      </c>
      <c r="D22" s="147"/>
      <c r="E22" s="149">
        <f t="shared" si="3"/>
        <v>191.51999999999998</v>
      </c>
    </row>
    <row r="23" spans="2:18" x14ac:dyDescent="0.25">
      <c r="B23" s="140"/>
      <c r="C23" s="144"/>
      <c r="D23" s="147"/>
      <c r="E23" s="149">
        <f t="shared" si="3"/>
        <v>0</v>
      </c>
    </row>
    <row r="24" spans="2:18" x14ac:dyDescent="0.25">
      <c r="B24" s="140"/>
      <c r="C24" s="144"/>
      <c r="D24" s="147"/>
      <c r="E24" s="149">
        <f t="shared" si="3"/>
        <v>0</v>
      </c>
    </row>
    <row r="25" spans="2:18" x14ac:dyDescent="0.25">
      <c r="B25" s="140"/>
      <c r="C25" s="144"/>
      <c r="D25" s="147"/>
      <c r="E25" s="149">
        <f t="shared" si="3"/>
        <v>0</v>
      </c>
    </row>
    <row r="26" spans="2:18" x14ac:dyDescent="0.25">
      <c r="B26" s="140"/>
      <c r="C26" s="144"/>
      <c r="D26" s="147"/>
      <c r="E26" s="149">
        <f t="shared" si="3"/>
        <v>0</v>
      </c>
    </row>
    <row r="27" spans="2:18" ht="15.75" thickBot="1" x14ac:dyDescent="0.3">
      <c r="B27" s="145"/>
      <c r="C27" s="146"/>
      <c r="D27" s="148"/>
      <c r="E27" s="150">
        <f t="shared" si="3"/>
        <v>0</v>
      </c>
    </row>
    <row r="28" spans="2:18" x14ac:dyDescent="0.25">
      <c r="C28" s="157" t="s">
        <v>77</v>
      </c>
      <c r="D28" s="158"/>
      <c r="E28" s="159">
        <f>SUM(E19:E27)</f>
        <v>1532.1599999999999</v>
      </c>
      <c r="F28" s="152" t="str">
        <f>IF(E28=C17,"","Die Stunden Schulhäuser oder die Prozente stimmen nicht überein")</f>
        <v/>
      </c>
    </row>
  </sheetData>
  <mergeCells count="8">
    <mergeCell ref="F6:Q7"/>
    <mergeCell ref="D18:E18"/>
    <mergeCell ref="D15:E17"/>
    <mergeCell ref="D1:E1"/>
    <mergeCell ref="D2:E2"/>
    <mergeCell ref="B12:E12"/>
    <mergeCell ref="B13:E14"/>
    <mergeCell ref="B6:C7"/>
  </mergeCells>
  <phoneticPr fontId="4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604C3F"/>
  </sheetPr>
  <dimension ref="A1:J27"/>
  <sheetViews>
    <sheetView showGridLines="0" zoomScale="145" zoomScaleNormal="145" workbookViewId="0">
      <selection activeCell="G18" sqref="G18"/>
    </sheetView>
  </sheetViews>
  <sheetFormatPr baseColWidth="10" defaultColWidth="9.140625" defaultRowHeight="18.75" customHeight="1" x14ac:dyDescent="0.25"/>
  <cols>
    <col min="1" max="1" width="14" style="23" customWidth="1"/>
    <col min="2" max="2" width="39.7109375" style="12" customWidth="1"/>
    <col min="3" max="3" width="9.140625" style="13" customWidth="1"/>
    <col min="4" max="4" width="0" hidden="1" customWidth="1"/>
    <col min="7" max="8" width="10.5703125" bestFit="1" customWidth="1"/>
  </cols>
  <sheetData>
    <row r="1" spans="1:10" ht="18.75" customHeight="1" x14ac:dyDescent="0.25">
      <c r="A1" s="24" t="s">
        <v>15</v>
      </c>
      <c r="B1" s="25" t="s">
        <v>16</v>
      </c>
    </row>
    <row r="2" spans="1:10" ht="15" x14ac:dyDescent="0.25">
      <c r="A2" s="26">
        <v>45292</v>
      </c>
      <c r="B2" s="27" t="s">
        <v>17</v>
      </c>
      <c r="E2" s="187" t="s">
        <v>46</v>
      </c>
      <c r="F2" s="187"/>
      <c r="G2" s="187"/>
      <c r="H2" s="187"/>
    </row>
    <row r="3" spans="1:10" ht="15.75" customHeight="1" x14ac:dyDescent="0.25">
      <c r="A3" s="26">
        <v>45293</v>
      </c>
      <c r="B3" s="27" t="s">
        <v>49</v>
      </c>
      <c r="D3" s="3"/>
      <c r="E3" s="187"/>
      <c r="F3" s="187"/>
      <c r="G3" s="187"/>
      <c r="H3" s="187"/>
      <c r="I3" s="3"/>
    </row>
    <row r="4" spans="1:10" ht="16.5" customHeight="1" x14ac:dyDescent="0.25">
      <c r="A4" s="26">
        <v>45380</v>
      </c>
      <c r="B4" s="27" t="s">
        <v>18</v>
      </c>
    </row>
    <row r="5" spans="1:10" ht="16.5" customHeight="1" x14ac:dyDescent="0.25">
      <c r="A5" s="26">
        <v>45383</v>
      </c>
      <c r="B5" s="27" t="s">
        <v>19</v>
      </c>
    </row>
    <row r="6" spans="1:10" ht="16.5" customHeight="1" x14ac:dyDescent="0.25">
      <c r="A6" s="26">
        <v>45421</v>
      </c>
      <c r="B6" s="27" t="s">
        <v>20</v>
      </c>
      <c r="E6" t="s">
        <v>57</v>
      </c>
    </row>
    <row r="7" spans="1:10" ht="16.5" customHeight="1" x14ac:dyDescent="0.25">
      <c r="A7" s="26">
        <v>45432</v>
      </c>
      <c r="B7" s="27" t="s">
        <v>21</v>
      </c>
      <c r="E7" s="71"/>
      <c r="F7" s="71"/>
      <c r="G7" s="71" t="s">
        <v>55</v>
      </c>
      <c r="H7" s="71" t="s">
        <v>56</v>
      </c>
    </row>
    <row r="8" spans="1:10" ht="16.5" customHeight="1" x14ac:dyDescent="0.25">
      <c r="A8" s="26">
        <v>45505</v>
      </c>
      <c r="B8" s="27" t="s">
        <v>22</v>
      </c>
      <c r="E8" s="71" t="s">
        <v>54</v>
      </c>
      <c r="F8" s="71"/>
      <c r="G8" s="72">
        <v>45292</v>
      </c>
      <c r="H8" s="72">
        <v>45297</v>
      </c>
    </row>
    <row r="9" spans="1:10" ht="16.5" customHeight="1" x14ac:dyDescent="0.25">
      <c r="A9" s="26">
        <v>45651</v>
      </c>
      <c r="B9" s="27" t="s">
        <v>23</v>
      </c>
      <c r="E9" s="71" t="s">
        <v>50</v>
      </c>
      <c r="F9" s="71"/>
      <c r="G9" s="72">
        <v>45332</v>
      </c>
      <c r="H9" s="72">
        <v>45347</v>
      </c>
    </row>
    <row r="10" spans="1:10" ht="16.5" customHeight="1" x14ac:dyDescent="0.25">
      <c r="A10" s="26">
        <v>45652</v>
      </c>
      <c r="B10" s="27" t="s">
        <v>24</v>
      </c>
      <c r="E10" s="71" t="s">
        <v>51</v>
      </c>
      <c r="F10" s="71"/>
      <c r="G10" s="72">
        <v>45390</v>
      </c>
      <c r="H10" s="72">
        <v>45401</v>
      </c>
    </row>
    <row r="11" spans="1:10" ht="16.5" customHeight="1" x14ac:dyDescent="0.25">
      <c r="A11" s="26"/>
      <c r="B11" s="27"/>
      <c r="E11" s="71" t="s">
        <v>52</v>
      </c>
      <c r="F11" s="71"/>
      <c r="G11" s="72">
        <v>45495</v>
      </c>
      <c r="H11" s="72">
        <v>45513</v>
      </c>
    </row>
    <row r="12" spans="1:10" ht="16.5" customHeight="1" x14ac:dyDescent="0.25">
      <c r="A12" s="26"/>
      <c r="B12" s="27"/>
      <c r="E12" s="71" t="s">
        <v>53</v>
      </c>
      <c r="F12" s="71"/>
      <c r="G12" s="72">
        <v>45565</v>
      </c>
      <c r="H12" s="72">
        <v>45576</v>
      </c>
    </row>
    <row r="13" spans="1:10" ht="16.5" customHeight="1" x14ac:dyDescent="0.25">
      <c r="A13" s="26"/>
      <c r="B13" s="27"/>
      <c r="E13" s="71" t="s">
        <v>54</v>
      </c>
      <c r="F13" s="71"/>
      <c r="G13" s="72">
        <v>45649</v>
      </c>
      <c r="H13" s="72">
        <v>45657</v>
      </c>
    </row>
    <row r="14" spans="1:10" ht="16.5" customHeight="1" x14ac:dyDescent="0.25">
      <c r="A14" s="26"/>
      <c r="B14" s="27"/>
    </row>
    <row r="15" spans="1:10" ht="16.5" customHeight="1" x14ac:dyDescent="0.25">
      <c r="A15" s="26"/>
      <c r="B15" s="27"/>
      <c r="E15" s="194" t="s">
        <v>80</v>
      </c>
      <c r="J15" s="165"/>
    </row>
    <row r="16" spans="1:10" ht="16.5" customHeight="1" x14ac:dyDescent="0.25">
      <c r="A16" s="26"/>
      <c r="B16" s="27"/>
      <c r="J16" s="165"/>
    </row>
    <row r="17" spans="1:10" ht="16.5" customHeight="1" x14ac:dyDescent="0.25">
      <c r="A17" s="26"/>
      <c r="B17" s="27"/>
      <c r="J17" s="165"/>
    </row>
    <row r="18" spans="1:10" ht="16.5" customHeight="1" x14ac:dyDescent="0.25">
      <c r="A18" s="26"/>
      <c r="B18" s="27"/>
      <c r="J18" s="165"/>
    </row>
    <row r="19" spans="1:10" ht="16.5" customHeight="1" x14ac:dyDescent="0.25">
      <c r="A19" s="26"/>
      <c r="B19" s="27"/>
      <c r="J19" s="165"/>
    </row>
    <row r="20" spans="1:10" ht="16.5" customHeight="1" x14ac:dyDescent="0.25">
      <c r="A20" s="26"/>
      <c r="B20" s="27"/>
      <c r="J20" s="165"/>
    </row>
    <row r="21" spans="1:10" ht="16.5" customHeight="1" x14ac:dyDescent="0.25">
      <c r="A21" s="26"/>
      <c r="B21" s="27"/>
      <c r="J21" s="165"/>
    </row>
    <row r="22" spans="1:10" ht="16.5" customHeight="1" x14ac:dyDescent="0.25">
      <c r="A22" s="26"/>
      <c r="B22" s="27"/>
      <c r="J22" s="165"/>
    </row>
    <row r="23" spans="1:10" ht="18.75" customHeight="1" x14ac:dyDescent="0.25">
      <c r="J23" s="165"/>
    </row>
    <row r="24" spans="1:10" ht="18.75" customHeight="1" x14ac:dyDescent="0.25">
      <c r="J24" s="165"/>
    </row>
    <row r="25" spans="1:10" ht="18.75" customHeight="1" x14ac:dyDescent="0.25">
      <c r="J25" s="165"/>
    </row>
    <row r="26" spans="1:10" ht="18.75" customHeight="1" x14ac:dyDescent="0.25">
      <c r="J26" s="165"/>
    </row>
    <row r="27" spans="1:10" ht="18.75" customHeight="1" x14ac:dyDescent="0.25">
      <c r="J27" s="165"/>
    </row>
  </sheetData>
  <mergeCells count="1">
    <mergeCell ref="E2:H3"/>
  </mergeCells>
  <hyperlinks>
    <hyperlink ref="E2:H3" location="Arbeitszeiten!A1" display="zu den Resultaten" xr:uid="{00000000-0004-0000-0100-000000000000}"/>
    <hyperlink ref="E15" r:id="rId1" xr:uid="{9B4AFC82-8A99-456A-B289-F35AFE5BA84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C00926"/>
    <pageSetUpPr fitToPage="1"/>
  </sheetPr>
  <dimension ref="A1:AM51"/>
  <sheetViews>
    <sheetView showGridLines="0" zoomScale="118" zoomScaleNormal="118" zoomScaleSheetLayoutView="100" workbookViewId="0"/>
  </sheetViews>
  <sheetFormatPr baseColWidth="10" defaultColWidth="11.42578125" defaultRowHeight="12.75" x14ac:dyDescent="0.2"/>
  <cols>
    <col min="1" max="1" width="9.140625" style="1" customWidth="1"/>
    <col min="2" max="32" width="4" style="29" customWidth="1"/>
    <col min="33" max="33" width="6" style="5" customWidth="1"/>
    <col min="34" max="34" width="6.7109375" style="5" bestFit="1" customWidth="1"/>
    <col min="35" max="35" width="9" style="6" customWidth="1"/>
    <col min="36" max="36" width="10.28515625" style="11" customWidth="1"/>
    <col min="37" max="37" width="10" style="1" customWidth="1"/>
    <col min="38" max="44" width="11.42578125" style="1" customWidth="1"/>
    <col min="45" max="16384" width="11.42578125" style="1"/>
  </cols>
  <sheetData>
    <row r="1" spans="1:39" ht="24" customHeight="1" thickBot="1" x14ac:dyDescent="0.35">
      <c r="A1" s="4" t="s">
        <v>44</v>
      </c>
      <c r="B1" s="28"/>
      <c r="C1" s="28"/>
      <c r="E1" s="30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4"/>
      <c r="AH1" s="4"/>
      <c r="AI1" s="4"/>
      <c r="AJ1" s="4"/>
    </row>
    <row r="2" spans="1:39" ht="24" customHeight="1" thickTop="1" thickBot="1" x14ac:dyDescent="0.25">
      <c r="A2" s="20">
        <v>2024</v>
      </c>
      <c r="B2" s="41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41">
        <v>25</v>
      </c>
      <c r="AA2" s="41">
        <v>26</v>
      </c>
      <c r="AB2" s="41">
        <v>27</v>
      </c>
      <c r="AC2" s="41">
        <v>28</v>
      </c>
      <c r="AD2" s="41">
        <v>29</v>
      </c>
      <c r="AE2" s="41">
        <v>30</v>
      </c>
      <c r="AF2" s="42">
        <v>31</v>
      </c>
      <c r="AG2" s="15" t="s">
        <v>25</v>
      </c>
      <c r="AH2" s="15" t="s">
        <v>26</v>
      </c>
      <c r="AI2" s="16" t="s">
        <v>27</v>
      </c>
      <c r="AJ2" s="188" t="s">
        <v>43</v>
      </c>
      <c r="AK2" s="189"/>
    </row>
    <row r="3" spans="1:39" ht="15.75" hidden="1" thickBot="1" x14ac:dyDescent="0.25">
      <c r="A3" s="17"/>
      <c r="B3" s="52">
        <v>45292</v>
      </c>
      <c r="C3" s="53">
        <f>B3+1</f>
        <v>45293</v>
      </c>
      <c r="D3" s="53">
        <f t="shared" ref="D3:AF3" si="0">C3+1</f>
        <v>45294</v>
      </c>
      <c r="E3" s="53">
        <f t="shared" si="0"/>
        <v>45295</v>
      </c>
      <c r="F3" s="53">
        <f t="shared" si="0"/>
        <v>45296</v>
      </c>
      <c r="G3" s="53">
        <f t="shared" si="0"/>
        <v>45297</v>
      </c>
      <c r="H3" s="53">
        <f t="shared" si="0"/>
        <v>45298</v>
      </c>
      <c r="I3" s="53">
        <f t="shared" si="0"/>
        <v>45299</v>
      </c>
      <c r="J3" s="53">
        <f t="shared" si="0"/>
        <v>45300</v>
      </c>
      <c r="K3" s="53">
        <f t="shared" si="0"/>
        <v>45301</v>
      </c>
      <c r="L3" s="53">
        <f t="shared" si="0"/>
        <v>45302</v>
      </c>
      <c r="M3" s="53">
        <f t="shared" si="0"/>
        <v>45303</v>
      </c>
      <c r="N3" s="53">
        <f t="shared" si="0"/>
        <v>45304</v>
      </c>
      <c r="O3" s="53">
        <f t="shared" si="0"/>
        <v>45305</v>
      </c>
      <c r="P3" s="53">
        <f t="shared" si="0"/>
        <v>45306</v>
      </c>
      <c r="Q3" s="53">
        <f t="shared" si="0"/>
        <v>45307</v>
      </c>
      <c r="R3" s="53">
        <f t="shared" si="0"/>
        <v>45308</v>
      </c>
      <c r="S3" s="53">
        <f t="shared" si="0"/>
        <v>45309</v>
      </c>
      <c r="T3" s="53">
        <f t="shared" si="0"/>
        <v>45310</v>
      </c>
      <c r="U3" s="53">
        <f t="shared" si="0"/>
        <v>45311</v>
      </c>
      <c r="V3" s="53">
        <f t="shared" si="0"/>
        <v>45312</v>
      </c>
      <c r="W3" s="53">
        <f t="shared" si="0"/>
        <v>45313</v>
      </c>
      <c r="X3" s="53">
        <f t="shared" si="0"/>
        <v>45314</v>
      </c>
      <c r="Y3" s="53">
        <f t="shared" si="0"/>
        <v>45315</v>
      </c>
      <c r="Z3" s="53">
        <f t="shared" si="0"/>
        <v>45316</v>
      </c>
      <c r="AA3" s="53">
        <f t="shared" si="0"/>
        <v>45317</v>
      </c>
      <c r="AB3" s="53">
        <f t="shared" si="0"/>
        <v>45318</v>
      </c>
      <c r="AC3" s="53">
        <f t="shared" si="0"/>
        <v>45319</v>
      </c>
      <c r="AD3" s="53">
        <f t="shared" si="0"/>
        <v>45320</v>
      </c>
      <c r="AE3" s="53">
        <f t="shared" si="0"/>
        <v>45321</v>
      </c>
      <c r="AF3" s="54">
        <f t="shared" si="0"/>
        <v>45322</v>
      </c>
      <c r="AG3" s="21"/>
      <c r="AH3" s="21"/>
      <c r="AI3" s="22"/>
      <c r="AJ3" s="59"/>
      <c r="AK3" s="60"/>
    </row>
    <row r="4" spans="1:39" ht="12" customHeight="1" x14ac:dyDescent="0.2">
      <c r="A4" s="190" t="s">
        <v>34</v>
      </c>
      <c r="B4" s="97" t="str">
        <f>IF(ISNA(VLOOKUP(B3,Feiertage!$A:$C,3,FALSE)),IF(OR(WEEKDAY(B3)=1,WEEKDAY(B3)=7),"",Erfassung!$B$2*SUM(Erfassung!$F$2:$F$2)/5),"F")</f>
        <v>F</v>
      </c>
      <c r="C4" s="98" t="str">
        <f>IF(ISNA(VLOOKUP(C3,Feiertage!$A:$C,3,FALSE)),IF(OR(WEEKDAY(C3)=1,WEEKDAY(C3)=7),"",Erfassung!$B$2*SUM(Erfassung!$F$2:$F$2)/5),"F")</f>
        <v>F</v>
      </c>
      <c r="D4" s="98">
        <f>IF(ISNA(VLOOKUP(D3,Feiertage!$A:$C,3,FALSE)),IF(OR(WEEKDAY(D3)=1,WEEKDAY(D3)=7),"",Erfassung!$B$2*SUM(Erfassung!$F$2:$F$2)/5),"F")</f>
        <v>6.7200000000000006</v>
      </c>
      <c r="E4" s="98">
        <f>IF(ISNA(VLOOKUP(E3,Feiertage!$A:$C,3,FALSE)),IF(OR(WEEKDAY(E3)=1,WEEKDAY(E3)=7),"",Erfassung!$B$2*SUM(Erfassung!$F$2:$F$2)/5),"F")</f>
        <v>6.7200000000000006</v>
      </c>
      <c r="F4" s="98">
        <f>IF(ISNA(VLOOKUP(F3,Feiertage!$A:$C,3,FALSE)),IF(OR(WEEKDAY(F3)=1,WEEKDAY(F3)=7),"",Erfassung!$B$2*SUM(Erfassung!$F$2:$F$2)/5),"F")</f>
        <v>6.7200000000000006</v>
      </c>
      <c r="G4" s="98" t="str">
        <f>IF(ISNA(VLOOKUP(G3,Feiertage!$A:$C,3,FALSE)),IF(OR(WEEKDAY(G3)=1,WEEKDAY(G3)=7),"",Erfassung!$B$2*SUM(Erfassung!$F$2:$F$2)/5),"F")</f>
        <v/>
      </c>
      <c r="H4" s="98" t="str">
        <f>IF(ISNA(VLOOKUP(H3,Feiertage!$A:$C,3,FALSE)),IF(OR(WEEKDAY(H3)=1,WEEKDAY(H3)=7),"",Erfassung!$B$2*SUM(Erfassung!$F$2:$F$2)/5),"F")</f>
        <v/>
      </c>
      <c r="I4" s="98">
        <f>IF(ISNA(VLOOKUP(I3,Feiertage!$A:$C,3,FALSE)),IF(OR(WEEKDAY(I3)=1,WEEKDAY(I3)=7),"",Erfassung!$B$2*SUM(Erfassung!$F$2:$F$2)/5),"F")</f>
        <v>6.7200000000000006</v>
      </c>
      <c r="J4" s="98">
        <f>IF(ISNA(VLOOKUP(J3,Feiertage!$A:$C,3,FALSE)),IF(OR(WEEKDAY(J3)=1,WEEKDAY(J3)=7),"",Erfassung!$B$2*SUM(Erfassung!$F$2:$F$2)/5),"F")</f>
        <v>6.7200000000000006</v>
      </c>
      <c r="K4" s="98">
        <f>IF(ISNA(VLOOKUP(K3,Feiertage!$A:$C,3,FALSE)),IF(OR(WEEKDAY(K3)=1,WEEKDAY(K3)=7),"",Erfassung!$B$2*SUM(Erfassung!$F$2:$F$2)/5),"F")</f>
        <v>6.7200000000000006</v>
      </c>
      <c r="L4" s="98">
        <f>IF(ISNA(VLOOKUP(L3,Feiertage!$A:$C,3,FALSE)),IF(OR(WEEKDAY(L3)=1,WEEKDAY(L3)=7),"",Erfassung!$B$2*SUM(Erfassung!$F$2:$F$2)/5),"F")</f>
        <v>6.7200000000000006</v>
      </c>
      <c r="M4" s="98">
        <f>IF(ISNA(VLOOKUP(M3,Feiertage!$A:$C,3,FALSE)),IF(OR(WEEKDAY(M3)=1,WEEKDAY(M3)=7),"",Erfassung!$B$2*SUM(Erfassung!$F$2:$F$2)/5),"F")</f>
        <v>6.7200000000000006</v>
      </c>
      <c r="N4" s="98" t="str">
        <f>IF(ISNA(VLOOKUP(N3,Feiertage!$A:$C,3,FALSE)),IF(OR(WEEKDAY(N3)=1,WEEKDAY(N3)=7),"",Erfassung!$B$2*SUM(Erfassung!$F$2:$F$2)/5),"F")</f>
        <v/>
      </c>
      <c r="O4" s="98" t="str">
        <f>IF(ISNA(VLOOKUP(O3,Feiertage!$A:$C,3,FALSE)),IF(OR(WEEKDAY(O3)=1,WEEKDAY(O3)=7),"",Erfassung!$B$2*SUM(Erfassung!$F$2:$F$2)/5),"F")</f>
        <v/>
      </c>
      <c r="P4" s="98">
        <f>IF(ISNA(VLOOKUP(P3,Feiertage!$A:$C,3,FALSE)),IF(OR(WEEKDAY(P3)=1,WEEKDAY(P3)=7),"",Erfassung!$B$2*SUM(Erfassung!$F$2:$F$2)/5),"F")</f>
        <v>6.7200000000000006</v>
      </c>
      <c r="Q4" s="98">
        <f>IF(ISNA(VLOOKUP(Q3,Feiertage!$A:$C,3,FALSE)),IF(OR(WEEKDAY(Q3)=1,WEEKDAY(Q3)=7),"",Erfassung!$B$2*SUM(Erfassung!$F$2:$F$2)/5),"F")</f>
        <v>6.7200000000000006</v>
      </c>
      <c r="R4" s="98">
        <f>IF(ISNA(VLOOKUP(R3,Feiertage!$A:$C,3,FALSE)),IF(OR(WEEKDAY(R3)=1,WEEKDAY(R3)=7),"",Erfassung!$B$2*SUM(Erfassung!$F$2:$F$2)/5),"F")</f>
        <v>6.7200000000000006</v>
      </c>
      <c r="S4" s="98">
        <f>IF(ISNA(VLOOKUP(S3,Feiertage!$A:$C,3,FALSE)),IF(OR(WEEKDAY(S3)=1,WEEKDAY(S3)=7),"",Erfassung!$B$2*SUM(Erfassung!$F$2:$F$2)/5),"F")</f>
        <v>6.7200000000000006</v>
      </c>
      <c r="T4" s="98">
        <f>IF(ISNA(VLOOKUP(T3,Feiertage!$A:$C,3,FALSE)),IF(OR(WEEKDAY(T3)=1,WEEKDAY(T3)=7),"",Erfassung!$B$2*SUM(Erfassung!$F$2:$F$2)/5),"F")</f>
        <v>6.7200000000000006</v>
      </c>
      <c r="U4" s="98" t="str">
        <f>IF(ISNA(VLOOKUP(U3,Feiertage!$A:$C,3,FALSE)),IF(OR(WEEKDAY(U3)=1,WEEKDAY(U3)=7),"",Erfassung!$B$2*SUM(Erfassung!$F$2:$F$2)/5),"F")</f>
        <v/>
      </c>
      <c r="V4" s="98" t="str">
        <f>IF(ISNA(VLOOKUP(V3,Feiertage!$A:$C,3,FALSE)),IF(OR(WEEKDAY(V3)=1,WEEKDAY(V3)=7),"",Erfassung!$B$2*SUM(Erfassung!$F$2:$F$2)/5),"F")</f>
        <v/>
      </c>
      <c r="W4" s="98">
        <f>IF(ISNA(VLOOKUP(W3,Feiertage!$A:$C,3,FALSE)),IF(OR(WEEKDAY(W3)=1,WEEKDAY(W3)=7),"",Erfassung!$B$2*SUM(Erfassung!$F$2:$F$2)/5),"F")</f>
        <v>6.7200000000000006</v>
      </c>
      <c r="X4" s="98">
        <f>IF(ISNA(VLOOKUP(X3,Feiertage!$A:$C,3,FALSE)),IF(OR(WEEKDAY(X3)=1,WEEKDAY(X3)=7),"",Erfassung!$B$2*SUM(Erfassung!$F$2:$F$2)/5),"F")</f>
        <v>6.7200000000000006</v>
      </c>
      <c r="Y4" s="98">
        <f>IF(ISNA(VLOOKUP(Y3,Feiertage!$A:$C,3,FALSE)),IF(OR(WEEKDAY(Y3)=1,WEEKDAY(Y3)=7),"",Erfassung!$B$2*SUM(Erfassung!$F$2:$F$2)/5),"F")</f>
        <v>6.7200000000000006</v>
      </c>
      <c r="Z4" s="98">
        <f>IF(ISNA(VLOOKUP(Z3,Feiertage!$A:$C,3,FALSE)),IF(OR(WEEKDAY(Z3)=1,WEEKDAY(Z3)=7),"",Erfassung!$B$2*SUM(Erfassung!$F$2:$F$2)/5),"F")</f>
        <v>6.7200000000000006</v>
      </c>
      <c r="AA4" s="98">
        <f>IF(ISNA(VLOOKUP(AA3,Feiertage!$A:$C,3,FALSE)),IF(OR(WEEKDAY(AA3)=1,WEEKDAY(AA3)=7),"",Erfassung!$B$2*SUM(Erfassung!$F$2:$F$2)/5),"F")</f>
        <v>6.7200000000000006</v>
      </c>
      <c r="AB4" s="98" t="str">
        <f>IF(ISNA(VLOOKUP(AB3,Feiertage!$A:$C,3,FALSE)),IF(OR(WEEKDAY(AB3)=1,WEEKDAY(AB3)=7),"",Erfassung!$B$2*SUM(Erfassung!$F$2:$F$2)/5),"F")</f>
        <v/>
      </c>
      <c r="AC4" s="98" t="str">
        <f>IF(ISNA(VLOOKUP(AC3,Feiertage!$A:$C,3,FALSE)),IF(OR(WEEKDAY(AC3)=1,WEEKDAY(AC3)=7),"",Erfassung!$B$2*SUM(Erfassung!$F$2:$F$2)/5),"F")</f>
        <v/>
      </c>
      <c r="AD4" s="98">
        <f>IF(ISNA(VLOOKUP(AD3,Feiertage!$A:$C,3,FALSE)),IF(OR(WEEKDAY(AD3)=1,WEEKDAY(AD3)=7),"",Erfassung!$B$2*SUM(Erfassung!$F$2:$F$2)/5),"F")</f>
        <v>6.7200000000000006</v>
      </c>
      <c r="AE4" s="98">
        <f>IF(ISNA(VLOOKUP(AE3,Feiertage!$A:$C,3,FALSE)),IF(OR(WEEKDAY(AE3)=1,WEEKDAY(AE3)=7),"",Erfassung!$B$2*SUM(Erfassung!$F$2:$F$2)/5),"F")</f>
        <v>6.7200000000000006</v>
      </c>
      <c r="AF4" s="99">
        <f>IF(ISNA(VLOOKUP(AF3,Feiertage!$A:$C,3,FALSE)),IF(OR(WEEKDAY(AF3)=1,WEEKDAY(AF3)=7),"",Erfassung!$B$2*SUM(Erfassung!$F$2:$F$2)/5),"F")</f>
        <v>6.7200000000000006</v>
      </c>
      <c r="AG4" s="1"/>
      <c r="AH4" s="1"/>
      <c r="AI4" s="109">
        <f>Erfassung!F2+20%</f>
        <v>1</v>
      </c>
      <c r="AJ4" s="122" t="s">
        <v>34</v>
      </c>
      <c r="AK4" s="113"/>
      <c r="AL4" s="7"/>
      <c r="AM4" s="110"/>
    </row>
    <row r="5" spans="1:39" ht="12" customHeight="1" thickBot="1" x14ac:dyDescent="0.25">
      <c r="A5" s="193"/>
      <c r="B5" s="100" t="str">
        <f>IF(B4="F",B4,Arbeitstage!B5)</f>
        <v>F</v>
      </c>
      <c r="C5" s="101" t="str">
        <f>IF(C4="F",C4,Arbeitstage!C5)</f>
        <v>F</v>
      </c>
      <c r="D5" s="101" t="str">
        <f>IF(D4="F",D4,Arbeitstage!D5)</f>
        <v>F</v>
      </c>
      <c r="E5" s="101" t="str">
        <f>IF(E4="F",E4,Arbeitstage!E5)</f>
        <v>F</v>
      </c>
      <c r="F5" s="101" t="str">
        <f>IF(F4="F",F4,Arbeitstage!F5)</f>
        <v>F</v>
      </c>
      <c r="G5" s="101" t="str">
        <f>IF(G4="F",G4,Arbeitstage!G5)</f>
        <v>F</v>
      </c>
      <c r="H5" s="101" t="str">
        <f>IF(H4="F",H4,Arbeitstage!H5)</f>
        <v/>
      </c>
      <c r="I5" s="101">
        <f>IF(I4="F",I4,Arbeitstage!I5)</f>
        <v>1</v>
      </c>
      <c r="J5" s="101">
        <f>IF(J4="F",J4,Arbeitstage!J5)</f>
        <v>1</v>
      </c>
      <c r="K5" s="101">
        <f>IF(K4="F",K4,Arbeitstage!K5)</f>
        <v>1</v>
      </c>
      <c r="L5" s="101">
        <f>IF(L4="F",L4,Arbeitstage!L5)</f>
        <v>1</v>
      </c>
      <c r="M5" s="101">
        <f>IF(M4="F",M4,Arbeitstage!M5)</f>
        <v>1</v>
      </c>
      <c r="N5" s="101" t="str">
        <f>IF(N4="F",N4,Arbeitstage!N5)</f>
        <v/>
      </c>
      <c r="O5" s="101" t="str">
        <f>IF(O4="F",O4,Arbeitstage!O5)</f>
        <v/>
      </c>
      <c r="P5" s="101">
        <f>IF(P4="F",P4,Arbeitstage!P5)</f>
        <v>1</v>
      </c>
      <c r="Q5" s="101">
        <f>IF(Q4="F",Q4,Arbeitstage!Q5)</f>
        <v>1</v>
      </c>
      <c r="R5" s="101">
        <f>IF(R4="F",R4,Arbeitstage!R5)</f>
        <v>1</v>
      </c>
      <c r="S5" s="101">
        <f>IF(S4="F",S4,Arbeitstage!S5)</f>
        <v>1</v>
      </c>
      <c r="T5" s="101">
        <f>IF(T4="F",T4,Arbeitstage!T5)</f>
        <v>1</v>
      </c>
      <c r="U5" s="101" t="str">
        <f>IF(U4="F",U4,Arbeitstage!U5)</f>
        <v/>
      </c>
      <c r="V5" s="101" t="str">
        <f>IF(V4="F",V4,Arbeitstage!V5)</f>
        <v/>
      </c>
      <c r="W5" s="101">
        <f>IF(W4="F",W4,Arbeitstage!W5)</f>
        <v>1</v>
      </c>
      <c r="X5" s="101">
        <f>IF(X4="F",X4,Arbeitstage!X5)</f>
        <v>1</v>
      </c>
      <c r="Y5" s="101">
        <f>IF(Y4="F",Y4,Arbeitstage!Y5)</f>
        <v>1</v>
      </c>
      <c r="Z5" s="101">
        <f>IF(Z4="F",Z4,Arbeitstage!Z5)</f>
        <v>1</v>
      </c>
      <c r="AA5" s="101">
        <f>IF(AA4="F",AA4,Arbeitstage!AA5)</f>
        <v>1</v>
      </c>
      <c r="AB5" s="101" t="str">
        <f>IF(AB4="F",AB4,Arbeitstage!AB5)</f>
        <v/>
      </c>
      <c r="AC5" s="101" t="str">
        <f>IF(AC4="F",AC4,Arbeitstage!AC5)</f>
        <v/>
      </c>
      <c r="AD5" s="101">
        <f>IF(AD4="F",AD4,Arbeitstage!AD5)</f>
        <v>1</v>
      </c>
      <c r="AE5" s="101">
        <f>IF(AE4="F",AE4,Arbeitstage!AE5)</f>
        <v>1</v>
      </c>
      <c r="AF5" s="102">
        <f>IF(AF4="F",AF4,Arbeitstage!AF5)</f>
        <v>1</v>
      </c>
      <c r="AG5" s="107">
        <f>SUM(Erfassung!$D:$D)/12</f>
        <v>2.0833333333333335</v>
      </c>
      <c r="AH5" s="106">
        <f>IF(AG5="","",AG5*(Erfassung!B2/5)*SUM(Erfassung!F2:F2))</f>
        <v>14.000000000000004</v>
      </c>
      <c r="AI5" s="108">
        <f>SUM(B5:AF5)</f>
        <v>18</v>
      </c>
      <c r="AJ5" s="122">
        <f>SUM(B4:AF4)</f>
        <v>141.12</v>
      </c>
      <c r="AK5" s="114">
        <f>ROUND(AI5*AI4/5,1)*5</f>
        <v>18</v>
      </c>
      <c r="AL5" s="7"/>
      <c r="AM5" s="110"/>
    </row>
    <row r="6" spans="1:39" ht="12.75" hidden="1" customHeight="1" thickBot="1" x14ac:dyDescent="0.25">
      <c r="A6" s="18"/>
      <c r="B6" s="52">
        <f>AF3+1</f>
        <v>45323</v>
      </c>
      <c r="C6" s="53">
        <f t="shared" ref="C6:AD6" si="1">B6+1</f>
        <v>45324</v>
      </c>
      <c r="D6" s="53">
        <f t="shared" si="1"/>
        <v>45325</v>
      </c>
      <c r="E6" s="53">
        <f t="shared" si="1"/>
        <v>45326</v>
      </c>
      <c r="F6" s="53">
        <f t="shared" si="1"/>
        <v>45327</v>
      </c>
      <c r="G6" s="53">
        <f t="shared" si="1"/>
        <v>45328</v>
      </c>
      <c r="H6" s="53">
        <f t="shared" si="1"/>
        <v>45329</v>
      </c>
      <c r="I6" s="53">
        <f t="shared" si="1"/>
        <v>45330</v>
      </c>
      <c r="J6" s="53">
        <f t="shared" si="1"/>
        <v>45331</v>
      </c>
      <c r="K6" s="53">
        <f t="shared" si="1"/>
        <v>45332</v>
      </c>
      <c r="L6" s="53">
        <f t="shared" si="1"/>
        <v>45333</v>
      </c>
      <c r="M6" s="53">
        <f t="shared" si="1"/>
        <v>45334</v>
      </c>
      <c r="N6" s="53">
        <f t="shared" si="1"/>
        <v>45335</v>
      </c>
      <c r="O6" s="53">
        <f t="shared" si="1"/>
        <v>45336</v>
      </c>
      <c r="P6" s="53">
        <f t="shared" si="1"/>
        <v>45337</v>
      </c>
      <c r="Q6" s="53">
        <f t="shared" si="1"/>
        <v>45338</v>
      </c>
      <c r="R6" s="53">
        <f t="shared" si="1"/>
        <v>45339</v>
      </c>
      <c r="S6" s="53">
        <f t="shared" si="1"/>
        <v>45340</v>
      </c>
      <c r="T6" s="53">
        <f t="shared" si="1"/>
        <v>45341</v>
      </c>
      <c r="U6" s="53">
        <f t="shared" si="1"/>
        <v>45342</v>
      </c>
      <c r="V6" s="53">
        <f t="shared" si="1"/>
        <v>45343</v>
      </c>
      <c r="W6" s="53">
        <f t="shared" si="1"/>
        <v>45344</v>
      </c>
      <c r="X6" s="53">
        <f t="shared" si="1"/>
        <v>45345</v>
      </c>
      <c r="Y6" s="53">
        <f t="shared" si="1"/>
        <v>45346</v>
      </c>
      <c r="Z6" s="53">
        <f t="shared" si="1"/>
        <v>45347</v>
      </c>
      <c r="AA6" s="53">
        <f t="shared" si="1"/>
        <v>45348</v>
      </c>
      <c r="AB6" s="53">
        <f t="shared" si="1"/>
        <v>45349</v>
      </c>
      <c r="AC6" s="53">
        <f t="shared" si="1"/>
        <v>45350</v>
      </c>
      <c r="AD6" s="53">
        <f t="shared" si="1"/>
        <v>45351</v>
      </c>
      <c r="AE6" s="53"/>
      <c r="AF6" s="54"/>
      <c r="AI6" s="43"/>
      <c r="AJ6" s="123"/>
      <c r="AK6" s="61"/>
      <c r="AM6" s="110"/>
    </row>
    <row r="7" spans="1:39" ht="12.75" customHeight="1" x14ac:dyDescent="0.2">
      <c r="A7" s="190" t="s">
        <v>35</v>
      </c>
      <c r="B7" s="97">
        <f>IF(ISNA(VLOOKUP(B6,Feiertage!$A:$C,3,FALSE)),IF(OR(WEEKDAY(B6)=1,WEEKDAY(B6)=7),"",Erfassung!$B$2*SUM(Erfassung!$G2:$G2)/5),"F")</f>
        <v>6.7200000000000006</v>
      </c>
      <c r="C7" s="98">
        <f>IF(ISNA(VLOOKUP(C6,Feiertage!$A:$C,3,FALSE)),IF(OR(WEEKDAY(C6)=1,WEEKDAY(C6)=7),"",Erfassung!$B$2*SUM(Erfassung!$G2:$G2)/5),"F")</f>
        <v>6.7200000000000006</v>
      </c>
      <c r="D7" s="98" t="str">
        <f>IF(ISNA(VLOOKUP(D6,Feiertage!$A:$C,3,FALSE)),IF(OR(WEEKDAY(D6)=1,WEEKDAY(D6)=7),"",Erfassung!$B$2*SUM(Erfassung!$G2:$G2)/5),"F")</f>
        <v/>
      </c>
      <c r="E7" s="98" t="str">
        <f>IF(ISNA(VLOOKUP(E6,Feiertage!$A:$C,3,FALSE)),IF(OR(WEEKDAY(E6)=1,WEEKDAY(E6)=7),"",Erfassung!$B$2*SUM(Erfassung!$G2:$G2)/5),"F")</f>
        <v/>
      </c>
      <c r="F7" s="98">
        <f>IF(ISNA(VLOOKUP(F6,Feiertage!$A:$C,3,FALSE)),IF(OR(WEEKDAY(F6)=1,WEEKDAY(F6)=7),"",Erfassung!$B$2*SUM(Erfassung!$G2:$G2)/5),"F")</f>
        <v>6.7200000000000006</v>
      </c>
      <c r="G7" s="98">
        <f>IF(ISNA(VLOOKUP(G6,Feiertage!$A:$C,3,FALSE)),IF(OR(WEEKDAY(G6)=1,WEEKDAY(G6)=7),"",Erfassung!$B$2*SUM(Erfassung!$G2:$G2)/5),"F")</f>
        <v>6.7200000000000006</v>
      </c>
      <c r="H7" s="98">
        <f>IF(ISNA(VLOOKUP(H6,Feiertage!$A:$C,3,FALSE)),IF(OR(WEEKDAY(H6)=1,WEEKDAY(H6)=7),"",Erfassung!$B$2*SUM(Erfassung!$G2:$G2)/5),"F")</f>
        <v>6.7200000000000006</v>
      </c>
      <c r="I7" s="98">
        <f>IF(ISNA(VLOOKUP(I6,Feiertage!$A:$C,3,FALSE)),IF(OR(WEEKDAY(I6)=1,WEEKDAY(I6)=7),"",Erfassung!$B$2*SUM(Erfassung!$G2:$G2)/5),"F")</f>
        <v>6.7200000000000006</v>
      </c>
      <c r="J7" s="98">
        <f>IF(ISNA(VLOOKUP(J6,Feiertage!$A:$C,3,FALSE)),IF(OR(WEEKDAY(J6)=1,WEEKDAY(J6)=7),"",Erfassung!$B$2*SUM(Erfassung!$G2:$G2)/5),"F")</f>
        <v>6.7200000000000006</v>
      </c>
      <c r="K7" s="98" t="str">
        <f>IF(ISNA(VLOOKUP(K6,Feiertage!$A:$C,3,FALSE)),IF(OR(WEEKDAY(K6)=1,WEEKDAY(K6)=7),"",Erfassung!$B$2*SUM(Erfassung!$G2:$G2)/5),"F")</f>
        <v/>
      </c>
      <c r="L7" s="98" t="str">
        <f>IF(ISNA(VLOOKUP(L6,Feiertage!$A:$C,3,FALSE)),IF(OR(WEEKDAY(L6)=1,WEEKDAY(L6)=7),"",Erfassung!$B$2*SUM(Erfassung!$G2:$G2)/5),"F")</f>
        <v/>
      </c>
      <c r="M7" s="98">
        <f>IF(ISNA(VLOOKUP(M6,Feiertage!$A:$C,3,FALSE)),IF(OR(WEEKDAY(M6)=1,WEEKDAY(M6)=7),"",Erfassung!$B$2*SUM(Erfassung!$G2:$G2)/5),"F")</f>
        <v>6.7200000000000006</v>
      </c>
      <c r="N7" s="98">
        <f>IF(ISNA(VLOOKUP(N6,Feiertage!$A:$C,3,FALSE)),IF(OR(WEEKDAY(N6)=1,WEEKDAY(N6)=7),"",Erfassung!$B$2*SUM(Erfassung!$G2:$G2)/5),"F")</f>
        <v>6.7200000000000006</v>
      </c>
      <c r="O7" s="98">
        <f>IF(ISNA(VLOOKUP(O6,Feiertage!$A:$C,3,FALSE)),IF(OR(WEEKDAY(O6)=1,WEEKDAY(O6)=7),"",Erfassung!$B$2*SUM(Erfassung!$G2:$G2)/5),"F")</f>
        <v>6.7200000000000006</v>
      </c>
      <c r="P7" s="98">
        <f>IF(ISNA(VLOOKUP(P6,Feiertage!$A:$C,3,FALSE)),IF(OR(WEEKDAY(P6)=1,WEEKDAY(P6)=7),"",Erfassung!$B$2*SUM(Erfassung!$G2:$G2)/5),"F")</f>
        <v>6.7200000000000006</v>
      </c>
      <c r="Q7" s="98">
        <f>IF(ISNA(VLOOKUP(Q6,Feiertage!$A:$C,3,FALSE)),IF(OR(WEEKDAY(Q6)=1,WEEKDAY(Q6)=7),"",Erfassung!$B$2*SUM(Erfassung!$G2:$G2)/5),"F")</f>
        <v>6.7200000000000006</v>
      </c>
      <c r="R7" s="98" t="str">
        <f>IF(ISNA(VLOOKUP(R6,Feiertage!$A:$C,3,FALSE)),IF(OR(WEEKDAY(R6)=1,WEEKDAY(R6)=7),"",Erfassung!$B$2*SUM(Erfassung!$G2:$G2)/5),"F")</f>
        <v/>
      </c>
      <c r="S7" s="98" t="str">
        <f>IF(ISNA(VLOOKUP(S6,Feiertage!$A:$C,3,FALSE)),IF(OR(WEEKDAY(S6)=1,WEEKDAY(S6)=7),"",Erfassung!$B$2*SUM(Erfassung!$G2:$G2)/5),"F")</f>
        <v/>
      </c>
      <c r="T7" s="98">
        <f>IF(ISNA(VLOOKUP(T6,Feiertage!$A:$C,3,FALSE)),IF(OR(WEEKDAY(T6)=1,WEEKDAY(T6)=7),"",Erfassung!$B$2*SUM(Erfassung!$G2:$G2)/5),"F")</f>
        <v>6.7200000000000006</v>
      </c>
      <c r="U7" s="98">
        <f>IF(ISNA(VLOOKUP(U6,Feiertage!$A:$C,3,FALSE)),IF(OR(WEEKDAY(U6)=1,WEEKDAY(U6)=7),"",Erfassung!$B$2*SUM(Erfassung!$G2:$G2)/5),"F")</f>
        <v>6.7200000000000006</v>
      </c>
      <c r="V7" s="98">
        <f>IF(ISNA(VLOOKUP(V6,Feiertage!$A:$C,3,FALSE)),IF(OR(WEEKDAY(V6)=1,WEEKDAY(V6)=7),"",Erfassung!$B$2*SUM(Erfassung!$G2:$G2)/5),"F")</f>
        <v>6.7200000000000006</v>
      </c>
      <c r="W7" s="98">
        <f>IF(ISNA(VLOOKUP(W6,Feiertage!$A:$C,3,FALSE)),IF(OR(WEEKDAY(W6)=1,WEEKDAY(W6)=7),"",Erfassung!$B$2*SUM(Erfassung!$G2:$G2)/5),"F")</f>
        <v>6.7200000000000006</v>
      </c>
      <c r="X7" s="98">
        <f>IF(ISNA(VLOOKUP(X6,Feiertage!$A:$C,3,FALSE)),IF(OR(WEEKDAY(X6)=1,WEEKDAY(X6)=7),"",Erfassung!$B$2*SUM(Erfassung!$G2:$G2)/5),"F")</f>
        <v>6.7200000000000006</v>
      </c>
      <c r="Y7" s="98" t="str">
        <f>IF(ISNA(VLOOKUP(Y6,Feiertage!$A:$C,3,FALSE)),IF(OR(WEEKDAY(Y6)=1,WEEKDAY(Y6)=7),"",Erfassung!$B$2*SUM(Erfassung!$G2:$G2)/5),"F")</f>
        <v/>
      </c>
      <c r="Z7" s="98" t="str">
        <f>IF(ISNA(VLOOKUP(Z6,Feiertage!$A:$C,3,FALSE)),IF(OR(WEEKDAY(Z6)=1,WEEKDAY(Z6)=7),"",Erfassung!$B$2*SUM(Erfassung!$G2:$G2)/5),"F")</f>
        <v/>
      </c>
      <c r="AA7" s="98">
        <f>IF(ISNA(VLOOKUP(AA6,Feiertage!$A:$C,3,FALSE)),IF(OR(WEEKDAY(AA6)=1,WEEKDAY(AA6)=7),"",Erfassung!$B$2*SUM(Erfassung!$G2:$G2)/5),"F")</f>
        <v>6.7200000000000006</v>
      </c>
      <c r="AB7" s="98">
        <f>IF(ISNA(VLOOKUP(AB6,Feiertage!$A:$C,3,FALSE)),IF(OR(WEEKDAY(AB6)=1,WEEKDAY(AB6)=7),"",Erfassung!$B$2*SUM(Erfassung!$G2:$G2)/5),"F")</f>
        <v>6.7200000000000006</v>
      </c>
      <c r="AC7" s="98">
        <f>IF(ISNA(VLOOKUP(AC6,Feiertage!$A:$C,3,FALSE)),IF(OR(WEEKDAY(AC6)=1,WEEKDAY(AC6)=7),"",Erfassung!$B$2*SUM(Erfassung!$G2:$G2)/5),"F")</f>
        <v>6.7200000000000006</v>
      </c>
      <c r="AD7" s="98">
        <f>IF(ISNA(VLOOKUP(AD6,Feiertage!$A:$C,3,FALSE)),IF(OR(WEEKDAY(AD6)=1,WEEKDAY(AD6)=7),"",Erfassung!$B$2*SUM(Erfassung!$G2:$G2)/5),"F")</f>
        <v>6.7200000000000006</v>
      </c>
      <c r="AE7" s="98" t="str">
        <f>IF(ISNA(VLOOKUP(AE6,Feiertage!$A:$C,3,FALSE)),IF(OR(WEEKDAY(AE6)=1,WEEKDAY(AE6)=7),"",Erfassung!$B$2*SUM(Erfassung!$G2:$G2)/5),"F")</f>
        <v/>
      </c>
      <c r="AF7" s="99" t="str">
        <f>IF(ISNA(VLOOKUP(AF6,Feiertage!$A:$C,3,FALSE)),IF(OR(WEEKDAY(AF6)=1,WEEKDAY(AF6)=7),"",Erfassung!$B$2*SUM(Erfassung!$G2:$G2)/5),"F")</f>
        <v/>
      </c>
      <c r="AG7" s="1"/>
      <c r="AH7" s="1"/>
      <c r="AI7" s="109">
        <f>Erfassung!G2+20%</f>
        <v>1</v>
      </c>
      <c r="AJ7" s="122" t="s">
        <v>35</v>
      </c>
      <c r="AK7" s="113"/>
      <c r="AL7" s="7"/>
      <c r="AM7" s="110"/>
    </row>
    <row r="8" spans="1:39" ht="12" customHeight="1" thickBot="1" x14ac:dyDescent="0.25">
      <c r="A8" s="192"/>
      <c r="B8" s="100">
        <f>IF(B7="F",B7,Arbeitstage!B7)</f>
        <v>1</v>
      </c>
      <c r="C8" s="101">
        <f>IF(C7="F",C7,Arbeitstage!C7)</f>
        <v>1</v>
      </c>
      <c r="D8" s="101" t="str">
        <f>IF(D7="F",D7,Arbeitstage!D7)</f>
        <v/>
      </c>
      <c r="E8" s="101" t="str">
        <f>IF(E7="F",E7,Arbeitstage!E7)</f>
        <v/>
      </c>
      <c r="F8" s="101">
        <f>IF(F7="F",F7,Arbeitstage!F7)</f>
        <v>1</v>
      </c>
      <c r="G8" s="101">
        <f>IF(G7="F",G7,Arbeitstage!G7)</f>
        <v>1</v>
      </c>
      <c r="H8" s="101">
        <f>IF(H7="F",H7,Arbeitstage!H7)</f>
        <v>1</v>
      </c>
      <c r="I8" s="101">
        <f>IF(I7="F",I7,Arbeitstage!I7)</f>
        <v>1</v>
      </c>
      <c r="J8" s="101">
        <f>IF(J7="F",J7,Arbeitstage!J7)</f>
        <v>1</v>
      </c>
      <c r="K8" s="101" t="str">
        <f>IF(K7="F",K7,Arbeitstage!K7)</f>
        <v>F</v>
      </c>
      <c r="L8" s="101" t="str">
        <f>IF(L7="F",L7,Arbeitstage!L7)</f>
        <v>F</v>
      </c>
      <c r="M8" s="101" t="str">
        <f>IF(M7="F",M7,Arbeitstage!M7)</f>
        <v>F</v>
      </c>
      <c r="N8" s="101" t="str">
        <f>IF(N7="F",N7,Arbeitstage!N7)</f>
        <v>F</v>
      </c>
      <c r="O8" s="101" t="str">
        <f>IF(O7="F",O7,Arbeitstage!O7)</f>
        <v>F</v>
      </c>
      <c r="P8" s="101" t="str">
        <f>IF(P7="F",P7,Arbeitstage!P7)</f>
        <v>F</v>
      </c>
      <c r="Q8" s="101" t="str">
        <f>IF(Q7="F",Q7,Arbeitstage!Q7)</f>
        <v>F</v>
      </c>
      <c r="R8" s="101" t="str">
        <f>IF(R7="F",R7,Arbeitstage!R7)</f>
        <v>F</v>
      </c>
      <c r="S8" s="101" t="str">
        <f>IF(S7="F",S7,Arbeitstage!S7)</f>
        <v>F</v>
      </c>
      <c r="T8" s="101" t="str">
        <f>IF(T7="F",T7,Arbeitstage!T7)</f>
        <v>F</v>
      </c>
      <c r="U8" s="101" t="str">
        <f>IF(U7="F",U7,Arbeitstage!U7)</f>
        <v>F</v>
      </c>
      <c r="V8" s="101" t="str">
        <f>IF(V7="F",V7,Arbeitstage!V7)</f>
        <v>F</v>
      </c>
      <c r="W8" s="101" t="str">
        <f>IF(W7="F",W7,Arbeitstage!W7)</f>
        <v>F</v>
      </c>
      <c r="X8" s="101" t="str">
        <f>IF(X7="F",X7,Arbeitstage!X7)</f>
        <v>F</v>
      </c>
      <c r="Y8" s="101" t="str">
        <f>IF(Y7="F",Y7,Arbeitstage!Y7)</f>
        <v>F</v>
      </c>
      <c r="Z8" s="101" t="str">
        <f>IF(Z7="F",Z7,Arbeitstage!Z7)</f>
        <v>F</v>
      </c>
      <c r="AA8" s="101">
        <f>IF(AA7="F",AA7,Arbeitstage!AA7)</f>
        <v>1</v>
      </c>
      <c r="AB8" s="101">
        <f>IF(AB7="F",AB7,Arbeitstage!AB7)</f>
        <v>1</v>
      </c>
      <c r="AC8" s="101">
        <f>IF(AC7="F",AC7,Arbeitstage!AC7)</f>
        <v>1</v>
      </c>
      <c r="AD8" s="101">
        <f>IF(AD7="F",AD7,Arbeitstage!AD7)</f>
        <v>1</v>
      </c>
      <c r="AE8" s="101" t="str">
        <f>IF(AE7="F",AE7,Arbeitstage!AE7)</f>
        <v/>
      </c>
      <c r="AF8" s="102" t="str">
        <f>IF(AF7="F",AF7,Arbeitstage!AF7)</f>
        <v/>
      </c>
      <c r="AG8" s="107">
        <f>SUM(Erfassung!$D:$D)/12</f>
        <v>2.0833333333333335</v>
      </c>
      <c r="AH8" s="106">
        <f>IF(AG8="","",AG8*Erfassung!B2*SUM(Erfassung!G2:G2)/5)</f>
        <v>14</v>
      </c>
      <c r="AI8" s="108">
        <f>SUM(B8:AF8)</f>
        <v>11</v>
      </c>
      <c r="AJ8" s="122">
        <f>SUM(B7:AF7)</f>
        <v>141.12</v>
      </c>
      <c r="AK8" s="114">
        <f>ROUND(AI8*AI7/5,1)*5</f>
        <v>11</v>
      </c>
      <c r="AM8" s="110"/>
    </row>
    <row r="9" spans="1:39" ht="12.75" hidden="1" customHeight="1" thickBot="1" x14ac:dyDescent="0.25">
      <c r="A9" s="18"/>
      <c r="B9" s="52">
        <f>AD6+1</f>
        <v>45352</v>
      </c>
      <c r="C9" s="33">
        <f t="shared" ref="C9:AF9" si="2">B9+1</f>
        <v>45353</v>
      </c>
      <c r="D9" s="33">
        <f t="shared" si="2"/>
        <v>45354</v>
      </c>
      <c r="E9" s="33">
        <f t="shared" si="2"/>
        <v>45355</v>
      </c>
      <c r="F9" s="33">
        <f t="shared" si="2"/>
        <v>45356</v>
      </c>
      <c r="G9" s="33">
        <f t="shared" si="2"/>
        <v>45357</v>
      </c>
      <c r="H9" s="33">
        <f t="shared" si="2"/>
        <v>45358</v>
      </c>
      <c r="I9" s="33">
        <f t="shared" si="2"/>
        <v>45359</v>
      </c>
      <c r="J9" s="33">
        <f t="shared" si="2"/>
        <v>45360</v>
      </c>
      <c r="K9" s="33">
        <f t="shared" si="2"/>
        <v>45361</v>
      </c>
      <c r="L9" s="33">
        <f t="shared" si="2"/>
        <v>45362</v>
      </c>
      <c r="M9" s="33">
        <f t="shared" si="2"/>
        <v>45363</v>
      </c>
      <c r="N9" s="33">
        <f t="shared" si="2"/>
        <v>45364</v>
      </c>
      <c r="O9" s="33">
        <f t="shared" si="2"/>
        <v>45365</v>
      </c>
      <c r="P9" s="33">
        <f t="shared" si="2"/>
        <v>45366</v>
      </c>
      <c r="Q9" s="33">
        <f t="shared" si="2"/>
        <v>45367</v>
      </c>
      <c r="R9" s="33">
        <f t="shared" si="2"/>
        <v>45368</v>
      </c>
      <c r="S9" s="33">
        <f t="shared" si="2"/>
        <v>45369</v>
      </c>
      <c r="T9" s="33">
        <f t="shared" si="2"/>
        <v>45370</v>
      </c>
      <c r="U9" s="33">
        <f t="shared" si="2"/>
        <v>45371</v>
      </c>
      <c r="V9" s="33">
        <f t="shared" si="2"/>
        <v>45372</v>
      </c>
      <c r="W9" s="33">
        <f t="shared" si="2"/>
        <v>45373</v>
      </c>
      <c r="X9" s="33">
        <f t="shared" si="2"/>
        <v>45374</v>
      </c>
      <c r="Y9" s="33">
        <f t="shared" si="2"/>
        <v>45375</v>
      </c>
      <c r="Z9" s="33">
        <f t="shared" si="2"/>
        <v>45376</v>
      </c>
      <c r="AA9" s="33">
        <f t="shared" si="2"/>
        <v>45377</v>
      </c>
      <c r="AB9" s="33">
        <f t="shared" si="2"/>
        <v>45378</v>
      </c>
      <c r="AC9" s="33">
        <f t="shared" si="2"/>
        <v>45379</v>
      </c>
      <c r="AD9" s="33">
        <f t="shared" si="2"/>
        <v>45380</v>
      </c>
      <c r="AE9" s="33">
        <f t="shared" si="2"/>
        <v>45381</v>
      </c>
      <c r="AF9" s="34">
        <f t="shared" si="2"/>
        <v>45382</v>
      </c>
      <c r="AI9" s="43"/>
      <c r="AJ9" s="123"/>
      <c r="AK9" s="61"/>
      <c r="AM9" s="110"/>
    </row>
    <row r="10" spans="1:39" ht="12.75" customHeight="1" x14ac:dyDescent="0.2">
      <c r="A10" s="190" t="s">
        <v>4</v>
      </c>
      <c r="B10" s="97">
        <f>IF(ISNA(VLOOKUP(B9,Feiertage!$A:$C,3,FALSE)),IF(OR(WEEKDAY(B9)=1,WEEKDAY(B9)=7),"",Erfassung!$B$2*SUM(Erfassung!$H2:$H2)/5),"F")</f>
        <v>6.7200000000000006</v>
      </c>
      <c r="C10" s="98" t="str">
        <f>IF(ISNA(VLOOKUP(C9,Feiertage!$A:$C,3,FALSE)),IF(OR(WEEKDAY(C9)=1,WEEKDAY(C9)=7),"",Erfassung!$B$2*SUM(Erfassung!$H2:$H2)/5),"F")</f>
        <v/>
      </c>
      <c r="D10" s="98" t="str">
        <f>IF(ISNA(VLOOKUP(D9,Feiertage!$A:$C,3,FALSE)),IF(OR(WEEKDAY(D9)=1,WEEKDAY(D9)=7),"",Erfassung!$B$2*SUM(Erfassung!$H2:$H2)/5),"F")</f>
        <v/>
      </c>
      <c r="E10" s="98">
        <f>IF(ISNA(VLOOKUP(E9,Feiertage!$A:$C,3,FALSE)),IF(OR(WEEKDAY(E9)=1,WEEKDAY(E9)=7),"",Erfassung!$B$2*SUM(Erfassung!$H2:$H2)/5),"F")</f>
        <v>6.7200000000000006</v>
      </c>
      <c r="F10" s="98">
        <f>IF(ISNA(VLOOKUP(F9,Feiertage!$A:$C,3,FALSE)),IF(OR(WEEKDAY(F9)=1,WEEKDAY(F9)=7),"",Erfassung!$B$2*SUM(Erfassung!$H2:$H2)/5),"F")</f>
        <v>6.7200000000000006</v>
      </c>
      <c r="G10" s="98">
        <f>IF(ISNA(VLOOKUP(G9,Feiertage!$A:$C,3,FALSE)),IF(OR(WEEKDAY(G9)=1,WEEKDAY(G9)=7),"",Erfassung!$B$2*SUM(Erfassung!$H2:$H2)/5),"F")</f>
        <v>6.7200000000000006</v>
      </c>
      <c r="H10" s="98">
        <f>IF(ISNA(VLOOKUP(H9,Feiertage!$A:$C,3,FALSE)),IF(OR(WEEKDAY(H9)=1,WEEKDAY(H9)=7),"",Erfassung!$B$2*SUM(Erfassung!$H2:$H2)/5),"F")</f>
        <v>6.7200000000000006</v>
      </c>
      <c r="I10" s="98">
        <f>IF(ISNA(VLOOKUP(I9,Feiertage!$A:$C,3,FALSE)),IF(OR(WEEKDAY(I9)=1,WEEKDAY(I9)=7),"",Erfassung!$B$2*SUM(Erfassung!$H2:$H2)/5),"F")</f>
        <v>6.7200000000000006</v>
      </c>
      <c r="J10" s="98" t="str">
        <f>IF(ISNA(VLOOKUP(J9,Feiertage!$A:$C,3,FALSE)),IF(OR(WEEKDAY(J9)=1,WEEKDAY(J9)=7),"",Erfassung!$B$2*SUM(Erfassung!$H2:$H2)/5),"F")</f>
        <v/>
      </c>
      <c r="K10" s="98" t="str">
        <f>IF(ISNA(VLOOKUP(K9,Feiertage!$A:$C,3,FALSE)),IF(OR(WEEKDAY(K9)=1,WEEKDAY(K9)=7),"",Erfassung!$B$2*SUM(Erfassung!$H2:$H2)/5),"F")</f>
        <v/>
      </c>
      <c r="L10" s="98">
        <f>IF(ISNA(VLOOKUP(L9,Feiertage!$A:$C,3,FALSE)),IF(OR(WEEKDAY(L9)=1,WEEKDAY(L9)=7),"",Erfassung!$B$2*SUM(Erfassung!$H2:$H2)/5),"F")</f>
        <v>6.7200000000000006</v>
      </c>
      <c r="M10" s="98">
        <f>IF(ISNA(VLOOKUP(M9,Feiertage!$A:$C,3,FALSE)),IF(OR(WEEKDAY(M9)=1,WEEKDAY(M9)=7),"",Erfassung!$B$2*SUM(Erfassung!$H2:$H2)/5),"F")</f>
        <v>6.7200000000000006</v>
      </c>
      <c r="N10" s="98">
        <f>IF(ISNA(VLOOKUP(N9,Feiertage!$A:$C,3,FALSE)),IF(OR(WEEKDAY(N9)=1,WEEKDAY(N9)=7),"",Erfassung!$B$2*SUM(Erfassung!$H2:$H2)/5),"F")</f>
        <v>6.7200000000000006</v>
      </c>
      <c r="O10" s="98">
        <f>IF(ISNA(VLOOKUP(O9,Feiertage!$A:$C,3,FALSE)),IF(OR(WEEKDAY(O9)=1,WEEKDAY(O9)=7),"",Erfassung!$B$2*SUM(Erfassung!$H2:$H2)/5),"F")</f>
        <v>6.7200000000000006</v>
      </c>
      <c r="P10" s="98">
        <f>IF(ISNA(VLOOKUP(P9,Feiertage!$A:$C,3,FALSE)),IF(OR(WEEKDAY(P9)=1,WEEKDAY(P9)=7),"",Erfassung!$B$2*SUM(Erfassung!$H2:$H2)/5),"F")</f>
        <v>6.7200000000000006</v>
      </c>
      <c r="Q10" s="98" t="str">
        <f>IF(ISNA(VLOOKUP(Q9,Feiertage!$A:$C,3,FALSE)),IF(OR(WEEKDAY(Q9)=1,WEEKDAY(Q9)=7),"",Erfassung!$B$2*SUM(Erfassung!$H2:$H2)/5),"F")</f>
        <v/>
      </c>
      <c r="R10" s="98" t="str">
        <f>IF(ISNA(VLOOKUP(R9,Feiertage!$A:$C,3,FALSE)),IF(OR(WEEKDAY(R9)=1,WEEKDAY(R9)=7),"",Erfassung!$B$2*SUM(Erfassung!$H2:$H2)/5),"F")</f>
        <v/>
      </c>
      <c r="S10" s="98">
        <f>IF(ISNA(VLOOKUP(S9,Feiertage!$A:$C,3,FALSE)),IF(OR(WEEKDAY(S9)=1,WEEKDAY(S9)=7),"",Erfassung!$B$2*SUM(Erfassung!$H2:$H2)/5),"F")</f>
        <v>6.7200000000000006</v>
      </c>
      <c r="T10" s="98">
        <f>IF(ISNA(VLOOKUP(T9,Feiertage!$A:$C,3,FALSE)),IF(OR(WEEKDAY(T9)=1,WEEKDAY(T9)=7),"",Erfassung!$B$2*SUM(Erfassung!$H2:$H2)/5),"F")</f>
        <v>6.7200000000000006</v>
      </c>
      <c r="U10" s="98">
        <f>IF(ISNA(VLOOKUP(U9,Feiertage!$A:$C,3,FALSE)),IF(OR(WEEKDAY(U9)=1,WEEKDAY(U9)=7),"",Erfassung!$B$2*SUM(Erfassung!$H2:$H2)/5),"F")</f>
        <v>6.7200000000000006</v>
      </c>
      <c r="V10" s="98">
        <f>IF(ISNA(VLOOKUP(V9,Feiertage!$A:$C,3,FALSE)),IF(OR(WEEKDAY(V9)=1,WEEKDAY(V9)=7),"",Erfassung!$B$2*SUM(Erfassung!$H2:$H2)/5),"F")</f>
        <v>6.7200000000000006</v>
      </c>
      <c r="W10" s="98">
        <f>IF(ISNA(VLOOKUP(W9,Feiertage!$A:$C,3,FALSE)),IF(OR(WEEKDAY(W9)=1,WEEKDAY(W9)=7),"",Erfassung!$B$2*SUM(Erfassung!$H2:$H2)/5),"F")</f>
        <v>6.7200000000000006</v>
      </c>
      <c r="X10" s="98" t="str">
        <f>IF(ISNA(VLOOKUP(X9,Feiertage!$A:$C,3,FALSE)),IF(OR(WEEKDAY(X9)=1,WEEKDAY(X9)=7),"",Erfassung!$B$2*SUM(Erfassung!$H2:$H2)/5),"F")</f>
        <v/>
      </c>
      <c r="Y10" s="98" t="str">
        <f>IF(ISNA(VLOOKUP(Y9,Feiertage!$A:$C,3,FALSE)),IF(OR(WEEKDAY(Y9)=1,WEEKDAY(Y9)=7),"",Erfassung!$B$2*SUM(Erfassung!$H2:$H2)/5),"F")</f>
        <v/>
      </c>
      <c r="Z10" s="98">
        <f>IF(ISNA(VLOOKUP(Z9,Feiertage!$A:$C,3,FALSE)),IF(OR(WEEKDAY(Z9)=1,WEEKDAY(Z9)=7),"",Erfassung!$B$2*SUM(Erfassung!$H2:$H2)/5),"F")</f>
        <v>6.7200000000000006</v>
      </c>
      <c r="AA10" s="98">
        <f>IF(ISNA(VLOOKUP(AA9,Feiertage!$A:$C,3,FALSE)),IF(OR(WEEKDAY(AA9)=1,WEEKDAY(AA9)=7),"",Erfassung!$B$2*SUM(Erfassung!$H2:$H2)/5),"F")</f>
        <v>6.7200000000000006</v>
      </c>
      <c r="AB10" s="98">
        <f>IF(ISNA(VLOOKUP(AB9,Feiertage!$A:$C,3,FALSE)),IF(OR(WEEKDAY(AB9)=1,WEEKDAY(AB9)=7),"",Erfassung!$B$2*SUM(Erfassung!$H2:$H2)/5),"F")</f>
        <v>6.7200000000000006</v>
      </c>
      <c r="AC10" s="98">
        <f>IF(ISNA(VLOOKUP(AC9,Feiertage!$A:$C,3,FALSE)),IF(OR(WEEKDAY(AC9)=1,WEEKDAY(AC9)=7),"",Erfassung!$B$2*SUM(Erfassung!$H2:$H2)/5),"F")</f>
        <v>6.7200000000000006</v>
      </c>
      <c r="AD10" s="98" t="str">
        <f>IF(ISNA(VLOOKUP(AD9,Feiertage!$A:$C,3,FALSE)),IF(OR(WEEKDAY(AD9)=1,WEEKDAY(AD9)=7),"",Erfassung!$B$2*SUM(Erfassung!$H2:$H2)/5),"F")</f>
        <v>F</v>
      </c>
      <c r="AE10" s="98" t="str">
        <f>IF(ISNA(VLOOKUP(AE9,Feiertage!$A:$C,3,FALSE)),IF(OR(WEEKDAY(AE9)=1,WEEKDAY(AE9)=7),"",Erfassung!$B$2*SUM(Erfassung!$H2:$H2)/5),"F")</f>
        <v/>
      </c>
      <c r="AF10" s="99" t="str">
        <f>IF(ISNA(VLOOKUP(AF9,Feiertage!$A:$C,3,FALSE)),IF(OR(WEEKDAY(AF9)=1,WEEKDAY(AF9)=7),"",Erfassung!$B$2*SUM(Erfassung!$H2:$H2)/5),"F")</f>
        <v/>
      </c>
      <c r="AG10" s="1"/>
      <c r="AH10" s="1"/>
      <c r="AI10" s="109">
        <f>Erfassung!H2+20%</f>
        <v>1</v>
      </c>
      <c r="AJ10" s="122" t="s">
        <v>4</v>
      </c>
      <c r="AK10" s="113"/>
      <c r="AM10" s="110"/>
    </row>
    <row r="11" spans="1:39" ht="12" customHeight="1" thickBot="1" x14ac:dyDescent="0.25">
      <c r="A11" s="192"/>
      <c r="B11" s="100">
        <f>IF(B10="F",B10,Arbeitstage!B9)</f>
        <v>1</v>
      </c>
      <c r="C11" s="101" t="str">
        <f>IF(C10="F",C10,Arbeitstage!C9)</f>
        <v/>
      </c>
      <c r="D11" s="101" t="str">
        <f>IF(D10="F",D10,Arbeitstage!D9)</f>
        <v/>
      </c>
      <c r="E11" s="101">
        <f>IF(E10="F",E10,Arbeitstage!E9)</f>
        <v>1</v>
      </c>
      <c r="F11" s="101">
        <f>IF(F10="F",F10,Arbeitstage!F9)</f>
        <v>1</v>
      </c>
      <c r="G11" s="101">
        <f>IF(G10="F",G10,Arbeitstage!G9)</f>
        <v>1</v>
      </c>
      <c r="H11" s="101">
        <f>IF(H10="F",H10,Arbeitstage!H9)</f>
        <v>1</v>
      </c>
      <c r="I11" s="101">
        <f>IF(I10="F",I10,Arbeitstage!I9)</f>
        <v>1</v>
      </c>
      <c r="J11" s="101" t="str">
        <f>IF(J10="F",J10,Arbeitstage!J9)</f>
        <v/>
      </c>
      <c r="K11" s="101" t="str">
        <f>IF(K10="F",K10,Arbeitstage!K9)</f>
        <v/>
      </c>
      <c r="L11" s="101">
        <f>IF(L10="F",L10,Arbeitstage!L9)</f>
        <v>1</v>
      </c>
      <c r="M11" s="101">
        <f>IF(M10="F",M10,Arbeitstage!M9)</f>
        <v>1</v>
      </c>
      <c r="N11" s="101">
        <f>IF(N10="F",N10,Arbeitstage!N9)</f>
        <v>1</v>
      </c>
      <c r="O11" s="101">
        <f>IF(O10="F",O10,Arbeitstage!O9)</f>
        <v>1</v>
      </c>
      <c r="P11" s="101">
        <f>IF(P10="F",P10,Arbeitstage!P9)</f>
        <v>1</v>
      </c>
      <c r="Q11" s="101" t="str">
        <f>IF(Q10="F",Q10,Arbeitstage!Q9)</f>
        <v/>
      </c>
      <c r="R11" s="101" t="str">
        <f>IF(R10="F",R10,Arbeitstage!R9)</f>
        <v/>
      </c>
      <c r="S11" s="101">
        <f>IF(S10="F",S10,Arbeitstage!S9)</f>
        <v>1</v>
      </c>
      <c r="T11" s="101">
        <f>IF(T10="F",T10,Arbeitstage!T9)</f>
        <v>1</v>
      </c>
      <c r="U11" s="101">
        <f>IF(U10="F",U10,Arbeitstage!U9)</f>
        <v>1</v>
      </c>
      <c r="V11" s="101">
        <f>IF(V10="F",V10,Arbeitstage!V9)</f>
        <v>1</v>
      </c>
      <c r="W11" s="101">
        <f>IF(W10="F",W10,Arbeitstage!W9)</f>
        <v>1</v>
      </c>
      <c r="X11" s="101" t="str">
        <f>IF(X10="F",X10,Arbeitstage!X9)</f>
        <v/>
      </c>
      <c r="Y11" s="101" t="str">
        <f>IF(Y10="F",Y10,Arbeitstage!Y9)</f>
        <v/>
      </c>
      <c r="Z11" s="101">
        <f>IF(Z10="F",Z10,Arbeitstage!Z9)</f>
        <v>1</v>
      </c>
      <c r="AA11" s="101">
        <f>IF(AA10="F",AA10,Arbeitstage!AA9)</f>
        <v>1</v>
      </c>
      <c r="AB11" s="101">
        <f>IF(AB10="F",AB10,Arbeitstage!AB9)</f>
        <v>1</v>
      </c>
      <c r="AC11" s="101">
        <f>IF(AC10="F",AC10,Arbeitstage!AC9)</f>
        <v>1</v>
      </c>
      <c r="AD11" s="101" t="str">
        <f>IF(AD10="F",AD10,Arbeitstage!AD9)</f>
        <v>F</v>
      </c>
      <c r="AE11" s="101" t="str">
        <f>IF(AE10="F",AE10,Arbeitstage!AE9)</f>
        <v/>
      </c>
      <c r="AF11" s="102" t="str">
        <f>IF(AF10="F",AF10,Arbeitstage!AF9)</f>
        <v/>
      </c>
      <c r="AG11" s="107">
        <f>SUM(Erfassung!$D:$D)/12</f>
        <v>2.0833333333333335</v>
      </c>
      <c r="AH11" s="106">
        <f>IF(AG11="","",AG11*Erfassung!B2*SUM(Erfassung!H2:H2)/5)</f>
        <v>14</v>
      </c>
      <c r="AI11" s="108">
        <f>SUM(B11:AF11)</f>
        <v>20</v>
      </c>
      <c r="AJ11" s="122">
        <f>SUM(B10:AF10)</f>
        <v>134.4</v>
      </c>
      <c r="AK11" s="114">
        <f>ROUND(AI11*AI10/5,1)*5</f>
        <v>20</v>
      </c>
      <c r="AM11" s="110"/>
    </row>
    <row r="12" spans="1:39" s="8" customFormat="1" ht="12.75" hidden="1" customHeight="1" x14ac:dyDescent="0.2">
      <c r="A12" s="19"/>
      <c r="B12" s="52">
        <f>AF9+1</f>
        <v>45383</v>
      </c>
      <c r="C12" s="33">
        <f t="shared" ref="C12:AE12" si="3">B12+1</f>
        <v>45384</v>
      </c>
      <c r="D12" s="33">
        <f t="shared" si="3"/>
        <v>45385</v>
      </c>
      <c r="E12" s="33">
        <f t="shared" si="3"/>
        <v>45386</v>
      </c>
      <c r="F12" s="33">
        <f t="shared" si="3"/>
        <v>45387</v>
      </c>
      <c r="G12" s="33">
        <f t="shared" si="3"/>
        <v>45388</v>
      </c>
      <c r="H12" s="33">
        <f t="shared" si="3"/>
        <v>45389</v>
      </c>
      <c r="I12" s="33">
        <f t="shared" si="3"/>
        <v>45390</v>
      </c>
      <c r="J12" s="33">
        <f t="shared" si="3"/>
        <v>45391</v>
      </c>
      <c r="K12" s="33">
        <f t="shared" si="3"/>
        <v>45392</v>
      </c>
      <c r="L12" s="33">
        <f t="shared" si="3"/>
        <v>45393</v>
      </c>
      <c r="M12" s="33">
        <f t="shared" si="3"/>
        <v>45394</v>
      </c>
      <c r="N12" s="33">
        <f t="shared" si="3"/>
        <v>45395</v>
      </c>
      <c r="O12" s="33">
        <f t="shared" si="3"/>
        <v>45396</v>
      </c>
      <c r="P12" s="33">
        <f t="shared" si="3"/>
        <v>45397</v>
      </c>
      <c r="Q12" s="33">
        <f t="shared" si="3"/>
        <v>45398</v>
      </c>
      <c r="R12" s="33">
        <f t="shared" si="3"/>
        <v>45399</v>
      </c>
      <c r="S12" s="33">
        <f t="shared" si="3"/>
        <v>45400</v>
      </c>
      <c r="T12" s="33">
        <f t="shared" si="3"/>
        <v>45401</v>
      </c>
      <c r="U12" s="33">
        <f t="shared" si="3"/>
        <v>45402</v>
      </c>
      <c r="V12" s="33">
        <f t="shared" si="3"/>
        <v>45403</v>
      </c>
      <c r="W12" s="33">
        <f t="shared" si="3"/>
        <v>45404</v>
      </c>
      <c r="X12" s="33">
        <f t="shared" si="3"/>
        <v>45405</v>
      </c>
      <c r="Y12" s="33">
        <f t="shared" si="3"/>
        <v>45406</v>
      </c>
      <c r="Z12" s="33">
        <f t="shared" si="3"/>
        <v>45407</v>
      </c>
      <c r="AA12" s="33">
        <f t="shared" si="3"/>
        <v>45408</v>
      </c>
      <c r="AB12" s="33">
        <f t="shared" si="3"/>
        <v>45409</v>
      </c>
      <c r="AC12" s="33">
        <f t="shared" si="3"/>
        <v>45410</v>
      </c>
      <c r="AD12" s="33">
        <f t="shared" si="3"/>
        <v>45411</v>
      </c>
      <c r="AE12" s="33">
        <f t="shared" si="3"/>
        <v>45412</v>
      </c>
      <c r="AF12" s="34"/>
      <c r="AI12" s="44"/>
      <c r="AJ12" s="124"/>
      <c r="AK12" s="61"/>
      <c r="AM12" s="110"/>
    </row>
    <row r="13" spans="1:39" ht="12.75" customHeight="1" x14ac:dyDescent="0.2">
      <c r="A13" s="190" t="s">
        <v>36</v>
      </c>
      <c r="B13" s="97" t="str">
        <f>IF(ISNA(VLOOKUP(B12,Feiertage!$A:$C,3,FALSE)),IF(OR(WEEKDAY(B12)=1,WEEKDAY(B12)=7),"",Erfassung!$B$2*SUM(Erfassung!$I2:$I2)/5),"F")</f>
        <v>F</v>
      </c>
      <c r="C13" s="98">
        <f>IF(ISNA(VLOOKUP(C12,Feiertage!$A:$C,3,FALSE)),IF(OR(WEEKDAY(C12)=1,WEEKDAY(C12)=7),"",Erfassung!$B$2*SUM(Erfassung!$I2:$I2)/5),"F")</f>
        <v>6.7200000000000006</v>
      </c>
      <c r="D13" s="98">
        <f>IF(ISNA(VLOOKUP(D12,Feiertage!$A:$C,3,FALSE)),IF(OR(WEEKDAY(D12)=1,WEEKDAY(D12)=7),"",Erfassung!$B$2*SUM(Erfassung!$I2:$I2)/5),"F")</f>
        <v>6.7200000000000006</v>
      </c>
      <c r="E13" s="98">
        <f>IF(ISNA(VLOOKUP(E12,Feiertage!$A:$C,3,FALSE)),IF(OR(WEEKDAY(E12)=1,WEEKDAY(E12)=7),"",Erfassung!$B$2*SUM(Erfassung!$I2:$I2)/5),"F")</f>
        <v>6.7200000000000006</v>
      </c>
      <c r="F13" s="98">
        <f>IF(ISNA(VLOOKUP(F12,Feiertage!$A:$C,3,FALSE)),IF(OR(WEEKDAY(F12)=1,WEEKDAY(F12)=7),"",Erfassung!$B$2*SUM(Erfassung!$I2:$I2)/5),"F")</f>
        <v>6.7200000000000006</v>
      </c>
      <c r="G13" s="98" t="str">
        <f>IF(ISNA(VLOOKUP(G12,Feiertage!$A:$C,3,FALSE)),IF(OR(WEEKDAY(G12)=1,WEEKDAY(G12)=7),"",Erfassung!$B$2*SUM(Erfassung!$I2:$I2)/5),"F")</f>
        <v/>
      </c>
      <c r="H13" s="98" t="str">
        <f>IF(ISNA(VLOOKUP(H12,Feiertage!$A:$C,3,FALSE)),IF(OR(WEEKDAY(H12)=1,WEEKDAY(H12)=7),"",Erfassung!$B$2*SUM(Erfassung!$I2:$I2)/5),"F")</f>
        <v/>
      </c>
      <c r="I13" s="98">
        <f>IF(ISNA(VLOOKUP(I12,Feiertage!$A:$C,3,FALSE)),IF(OR(WEEKDAY(I12)=1,WEEKDAY(I12)=7),"",Erfassung!$B$2*SUM(Erfassung!$I2:$I2)/5),"F")</f>
        <v>6.7200000000000006</v>
      </c>
      <c r="J13" s="98">
        <f>IF(ISNA(VLOOKUP(J12,Feiertage!$A:$C,3,FALSE)),IF(OR(WEEKDAY(J12)=1,WEEKDAY(J12)=7),"",Erfassung!$B$2*SUM(Erfassung!$I2:$I2)/5),"F")</f>
        <v>6.7200000000000006</v>
      </c>
      <c r="K13" s="98">
        <f>IF(ISNA(VLOOKUP(K12,Feiertage!$A:$C,3,FALSE)),IF(OR(WEEKDAY(K12)=1,WEEKDAY(K12)=7),"",Erfassung!$B$2*SUM(Erfassung!$I2:$I2)/5),"F")</f>
        <v>6.7200000000000006</v>
      </c>
      <c r="L13" s="98">
        <f>IF(ISNA(VLOOKUP(L12,Feiertage!$A:$C,3,FALSE)),IF(OR(WEEKDAY(L12)=1,WEEKDAY(L12)=7),"",Erfassung!$B$2*SUM(Erfassung!$I2:$I2)/5),"F")</f>
        <v>6.7200000000000006</v>
      </c>
      <c r="M13" s="98">
        <f>IF(ISNA(VLOOKUP(M12,Feiertage!$A:$C,3,FALSE)),IF(OR(WEEKDAY(M12)=1,WEEKDAY(M12)=7),"",Erfassung!$B$2*SUM(Erfassung!$I2:$I2)/5),"F")</f>
        <v>6.7200000000000006</v>
      </c>
      <c r="N13" s="98" t="str">
        <f>IF(ISNA(VLOOKUP(N12,Feiertage!$A:$C,3,FALSE)),IF(OR(WEEKDAY(N12)=1,WEEKDAY(N12)=7),"",Erfassung!$B$2*SUM(Erfassung!$I2:$I2)/5),"F")</f>
        <v/>
      </c>
      <c r="O13" s="98" t="str">
        <f>IF(ISNA(VLOOKUP(O12,Feiertage!$A:$C,3,FALSE)),IF(OR(WEEKDAY(O12)=1,WEEKDAY(O12)=7),"",Erfassung!$B$2*SUM(Erfassung!$I2:$I2)/5),"F")</f>
        <v/>
      </c>
      <c r="P13" s="98">
        <f>IF(ISNA(VLOOKUP(P12,Feiertage!$A:$C,3,FALSE)),IF(OR(WEEKDAY(P12)=1,WEEKDAY(P12)=7),"",Erfassung!$B$2*SUM(Erfassung!$I2:$I2)/5),"F")</f>
        <v>6.7200000000000006</v>
      </c>
      <c r="Q13" s="98">
        <f>IF(ISNA(VLOOKUP(Q12,Feiertage!$A:$C,3,FALSE)),IF(OR(WEEKDAY(Q12)=1,WEEKDAY(Q12)=7),"",Erfassung!$B$2*SUM(Erfassung!$I2:$I2)/5),"F")</f>
        <v>6.7200000000000006</v>
      </c>
      <c r="R13" s="98">
        <f>IF(ISNA(VLOOKUP(R12,Feiertage!$A:$C,3,FALSE)),IF(OR(WEEKDAY(R12)=1,WEEKDAY(R12)=7),"",Erfassung!$B$2*SUM(Erfassung!$I2:$I2)/5),"F")</f>
        <v>6.7200000000000006</v>
      </c>
      <c r="S13" s="98">
        <f>IF(ISNA(VLOOKUP(S12,Feiertage!$A:$C,3,FALSE)),IF(OR(WEEKDAY(S12)=1,WEEKDAY(S12)=7),"",Erfassung!$B$2*SUM(Erfassung!$I2:$I2)/5),"F")</f>
        <v>6.7200000000000006</v>
      </c>
      <c r="T13" s="98">
        <f>IF(ISNA(VLOOKUP(T12,Feiertage!$A:$C,3,FALSE)),IF(OR(WEEKDAY(T12)=1,WEEKDAY(T12)=7),"",Erfassung!$B$2*SUM(Erfassung!$I2:$I2)/5),"F")</f>
        <v>6.7200000000000006</v>
      </c>
      <c r="U13" s="98" t="str">
        <f>IF(ISNA(VLOOKUP(U12,Feiertage!$A:$C,3,FALSE)),IF(OR(WEEKDAY(U12)=1,WEEKDAY(U12)=7),"",Erfassung!$B$2*SUM(Erfassung!$I2:$I2)/5),"F")</f>
        <v/>
      </c>
      <c r="V13" s="98" t="str">
        <f>IF(ISNA(VLOOKUP(V12,Feiertage!$A:$C,3,FALSE)),IF(OR(WEEKDAY(V12)=1,WEEKDAY(V12)=7),"",Erfassung!$B$2*SUM(Erfassung!$I2:$I2)/5),"F")</f>
        <v/>
      </c>
      <c r="W13" s="98">
        <f>IF(ISNA(VLOOKUP(W12,Feiertage!$A:$C,3,FALSE)),IF(OR(WEEKDAY(W12)=1,WEEKDAY(W12)=7),"",Erfassung!$B$2*SUM(Erfassung!$I2:$I2)/5),"F")</f>
        <v>6.7200000000000006</v>
      </c>
      <c r="X13" s="98">
        <f>IF(ISNA(VLOOKUP(X12,Feiertage!$A:$C,3,FALSE)),IF(OR(WEEKDAY(X12)=1,WEEKDAY(X12)=7),"",Erfassung!$B$2*SUM(Erfassung!$I2:$I2)/5),"F")</f>
        <v>6.7200000000000006</v>
      </c>
      <c r="Y13" s="98">
        <f>IF(ISNA(VLOOKUP(Y12,Feiertage!$A:$C,3,FALSE)),IF(OR(WEEKDAY(Y12)=1,WEEKDAY(Y12)=7),"",Erfassung!$B$2*SUM(Erfassung!$I2:$I2)/5),"F")</f>
        <v>6.7200000000000006</v>
      </c>
      <c r="Z13" s="98">
        <f>IF(ISNA(VLOOKUP(Z12,Feiertage!$A:$C,3,FALSE)),IF(OR(WEEKDAY(Z12)=1,WEEKDAY(Z12)=7),"",Erfassung!$B$2*SUM(Erfassung!$I2:$I2)/5),"F")</f>
        <v>6.7200000000000006</v>
      </c>
      <c r="AA13" s="98">
        <f>IF(ISNA(VLOOKUP(AA12,Feiertage!$A:$C,3,FALSE)),IF(OR(WEEKDAY(AA12)=1,WEEKDAY(AA12)=7),"",Erfassung!$B$2*SUM(Erfassung!$I2:$I2)/5),"F")</f>
        <v>6.7200000000000006</v>
      </c>
      <c r="AB13" s="98" t="str">
        <f>IF(ISNA(VLOOKUP(AB12,Feiertage!$A:$C,3,FALSE)),IF(OR(WEEKDAY(AB12)=1,WEEKDAY(AB12)=7),"",Erfassung!$B$2*SUM(Erfassung!$I2:$I2)/5),"F")</f>
        <v/>
      </c>
      <c r="AC13" s="98" t="str">
        <f>IF(ISNA(VLOOKUP(AC12,Feiertage!$A:$C,3,FALSE)),IF(OR(WEEKDAY(AC12)=1,WEEKDAY(AC12)=7),"",Erfassung!$B$2*SUM(Erfassung!$I2:$I2)/5),"F")</f>
        <v/>
      </c>
      <c r="AD13" s="98">
        <f>IF(ISNA(VLOOKUP(AD12,Feiertage!$A:$C,3,FALSE)),IF(OR(WEEKDAY(AD12)=1,WEEKDAY(AD12)=7),"",Erfassung!$B$2*SUM(Erfassung!$I2:$I2)/5),"F")</f>
        <v>6.7200000000000006</v>
      </c>
      <c r="AE13" s="98">
        <f>IF(ISNA(VLOOKUP(AE12,Feiertage!$A:$C,3,FALSE)),IF(OR(WEEKDAY(AE12)=1,WEEKDAY(AE12)=7),"",Erfassung!$B$2*SUM(Erfassung!$I2:$I2)/5),"F")</f>
        <v>6.7200000000000006</v>
      </c>
      <c r="AF13" s="99" t="str">
        <f>IF(ISNA(VLOOKUP(AF12,Feiertage!$A:$C,3,FALSE)),IF(OR(WEEKDAY(AF12)=1,WEEKDAY(AF12)=7),"",Erfassung!$B$2*SUM(Erfassung!$I2:$I2)/5),"F")</f>
        <v/>
      </c>
      <c r="AG13" s="1"/>
      <c r="AH13" s="1"/>
      <c r="AI13" s="109">
        <f>Erfassung!I2+20%</f>
        <v>1</v>
      </c>
      <c r="AJ13" s="122" t="s">
        <v>36</v>
      </c>
      <c r="AK13" s="113"/>
      <c r="AM13" s="110"/>
    </row>
    <row r="14" spans="1:39" ht="12" customHeight="1" thickBot="1" x14ac:dyDescent="0.25">
      <c r="A14" s="192"/>
      <c r="B14" s="100" t="str">
        <f>IF(B13="F",B13,Arbeitstage!B11)</f>
        <v>F</v>
      </c>
      <c r="C14" s="101">
        <f>IF(C13="F",C13,Arbeitstage!C11)</f>
        <v>1</v>
      </c>
      <c r="D14" s="101">
        <f>IF(D13="F",D13,Arbeitstage!D11)</f>
        <v>1</v>
      </c>
      <c r="E14" s="101">
        <f>IF(E13="F",E13,Arbeitstage!E11)</f>
        <v>1</v>
      </c>
      <c r="F14" s="101">
        <f>IF(F13="F",F13,Arbeitstage!F11)</f>
        <v>1</v>
      </c>
      <c r="G14" s="101" t="str">
        <f>IF(G13="F",G13,Arbeitstage!G11)</f>
        <v/>
      </c>
      <c r="H14" s="101" t="str">
        <f>IF(H13="F",H13,Arbeitstage!H11)</f>
        <v/>
      </c>
      <c r="I14" s="101" t="str">
        <f>IF(I13="F",I13,Arbeitstage!I11)</f>
        <v>F</v>
      </c>
      <c r="J14" s="101" t="str">
        <f>IF(J13="F",J13,Arbeitstage!J11)</f>
        <v>F</v>
      </c>
      <c r="K14" s="101" t="str">
        <f>IF(K13="F",K13,Arbeitstage!K11)</f>
        <v>F</v>
      </c>
      <c r="L14" s="101" t="str">
        <f>IF(L13="F",L13,Arbeitstage!L11)</f>
        <v>F</v>
      </c>
      <c r="M14" s="101" t="str">
        <f>IF(M13="F",M13,Arbeitstage!M11)</f>
        <v>F</v>
      </c>
      <c r="N14" s="101" t="str">
        <f>IF(N13="F",N13,Arbeitstage!N11)</f>
        <v>F</v>
      </c>
      <c r="O14" s="101" t="str">
        <f>IF(O13="F",O13,Arbeitstage!O11)</f>
        <v>F</v>
      </c>
      <c r="P14" s="101" t="str">
        <f>IF(P13="F",P13,Arbeitstage!P11)</f>
        <v>F</v>
      </c>
      <c r="Q14" s="101" t="str">
        <f>IF(Q13="F",Q13,Arbeitstage!Q11)</f>
        <v>F</v>
      </c>
      <c r="R14" s="101" t="str">
        <f>IF(R13="F",R13,Arbeitstage!R11)</f>
        <v>F</v>
      </c>
      <c r="S14" s="101" t="str">
        <f>IF(S13="F",S13,Arbeitstage!S11)</f>
        <v>F</v>
      </c>
      <c r="T14" s="101" t="str">
        <f>IF(T13="F",T13,Arbeitstage!T11)</f>
        <v>F</v>
      </c>
      <c r="U14" s="101" t="str">
        <f>IF(U13="F",U13,Arbeitstage!U11)</f>
        <v/>
      </c>
      <c r="V14" s="101" t="str">
        <f>IF(V13="F",V13,Arbeitstage!V11)</f>
        <v/>
      </c>
      <c r="W14" s="101">
        <f>IF(W13="F",W13,Arbeitstage!W11)</f>
        <v>1</v>
      </c>
      <c r="X14" s="101">
        <f>IF(X13="F",X13,Arbeitstage!X11)</f>
        <v>1</v>
      </c>
      <c r="Y14" s="101">
        <f>IF(Y13="F",Y13,Arbeitstage!Y11)</f>
        <v>1</v>
      </c>
      <c r="Z14" s="101">
        <f>IF(Z13="F",Z13,Arbeitstage!Z11)</f>
        <v>1</v>
      </c>
      <c r="AA14" s="101">
        <f>IF(AA13="F",AA13,Arbeitstage!AA11)</f>
        <v>1</v>
      </c>
      <c r="AB14" s="101" t="str">
        <f>IF(AB13="F",AB13,Arbeitstage!AB11)</f>
        <v/>
      </c>
      <c r="AC14" s="101" t="str">
        <f>IF(AC13="F",AC13,Arbeitstage!AC11)</f>
        <v/>
      </c>
      <c r="AD14" s="101">
        <f>IF(AD13="F",AD13,Arbeitstage!AD11)</f>
        <v>1</v>
      </c>
      <c r="AE14" s="101">
        <f>IF(AE13="F",AE13,Arbeitstage!AE11)</f>
        <v>1</v>
      </c>
      <c r="AF14" s="102" t="str">
        <f>IF(AF13="F",AF13,Arbeitstage!AF11)</f>
        <v/>
      </c>
      <c r="AG14" s="107">
        <f>SUM(Erfassung!$D:$D)/12</f>
        <v>2.0833333333333335</v>
      </c>
      <c r="AH14" s="106">
        <f>IF(AG14="","",AG14*Erfassung!B2*SUM(Erfassung!I2:I2)/5)</f>
        <v>14</v>
      </c>
      <c r="AI14" s="108">
        <f>SUM(B14:AF14)</f>
        <v>11</v>
      </c>
      <c r="AJ14" s="122">
        <f>SUM(B13:AF13)</f>
        <v>141.12</v>
      </c>
      <c r="AK14" s="114">
        <f>ROUND(AI14*AI13/5,1)*5</f>
        <v>11</v>
      </c>
      <c r="AM14" s="110"/>
    </row>
    <row r="15" spans="1:39" ht="12.75" hidden="1" customHeight="1" x14ac:dyDescent="0.2">
      <c r="A15" s="18"/>
      <c r="B15" s="32">
        <f>AE12+1</f>
        <v>45413</v>
      </c>
      <c r="C15" s="33">
        <f t="shared" ref="C15:AF15" si="4">B15+1</f>
        <v>45414</v>
      </c>
      <c r="D15" s="33">
        <f t="shared" si="4"/>
        <v>45415</v>
      </c>
      <c r="E15" s="33">
        <f t="shared" si="4"/>
        <v>45416</v>
      </c>
      <c r="F15" s="33">
        <f t="shared" si="4"/>
        <v>45417</v>
      </c>
      <c r="G15" s="33">
        <f t="shared" si="4"/>
        <v>45418</v>
      </c>
      <c r="H15" s="33">
        <f t="shared" si="4"/>
        <v>45419</v>
      </c>
      <c r="I15" s="33">
        <f t="shared" si="4"/>
        <v>45420</v>
      </c>
      <c r="J15" s="33">
        <f t="shared" si="4"/>
        <v>45421</v>
      </c>
      <c r="K15" s="33">
        <f t="shared" si="4"/>
        <v>45422</v>
      </c>
      <c r="L15" s="33">
        <f t="shared" si="4"/>
        <v>45423</v>
      </c>
      <c r="M15" s="33">
        <f t="shared" si="4"/>
        <v>45424</v>
      </c>
      <c r="N15" s="33">
        <f t="shared" si="4"/>
        <v>45425</v>
      </c>
      <c r="O15" s="33">
        <f t="shared" si="4"/>
        <v>45426</v>
      </c>
      <c r="P15" s="33">
        <f t="shared" si="4"/>
        <v>45427</v>
      </c>
      <c r="Q15" s="33">
        <f t="shared" si="4"/>
        <v>45428</v>
      </c>
      <c r="R15" s="33">
        <f t="shared" si="4"/>
        <v>45429</v>
      </c>
      <c r="S15" s="33">
        <f t="shared" si="4"/>
        <v>45430</v>
      </c>
      <c r="T15" s="33">
        <f t="shared" si="4"/>
        <v>45431</v>
      </c>
      <c r="U15" s="33">
        <f t="shared" si="4"/>
        <v>45432</v>
      </c>
      <c r="V15" s="33">
        <f t="shared" si="4"/>
        <v>45433</v>
      </c>
      <c r="W15" s="33">
        <f t="shared" si="4"/>
        <v>45434</v>
      </c>
      <c r="X15" s="33">
        <f t="shared" si="4"/>
        <v>45435</v>
      </c>
      <c r="Y15" s="33">
        <f t="shared" si="4"/>
        <v>45436</v>
      </c>
      <c r="Z15" s="33">
        <f t="shared" si="4"/>
        <v>45437</v>
      </c>
      <c r="AA15" s="33">
        <f t="shared" si="4"/>
        <v>45438</v>
      </c>
      <c r="AB15" s="33">
        <f t="shared" si="4"/>
        <v>45439</v>
      </c>
      <c r="AC15" s="33">
        <f t="shared" si="4"/>
        <v>45440</v>
      </c>
      <c r="AD15" s="33">
        <f t="shared" si="4"/>
        <v>45441</v>
      </c>
      <c r="AE15" s="33">
        <f t="shared" si="4"/>
        <v>45442</v>
      </c>
      <c r="AF15" s="34">
        <f t="shared" si="4"/>
        <v>45443</v>
      </c>
      <c r="AI15" s="43"/>
      <c r="AJ15" s="123"/>
      <c r="AK15" s="61"/>
      <c r="AM15" s="110"/>
    </row>
    <row r="16" spans="1:39" ht="12.75" customHeight="1" x14ac:dyDescent="0.2">
      <c r="A16" s="190" t="s">
        <v>6</v>
      </c>
      <c r="B16" s="97">
        <f>IF(ISNA(VLOOKUP(B15,Feiertage!$A:$C,3,FALSE)),IF(OR(WEEKDAY(B15)=1,WEEKDAY(B15)=7),"",Erfassung!$B$2*SUM(Erfassung!$J2:$J2)/5),"F")</f>
        <v>6.7200000000000006</v>
      </c>
      <c r="C16" s="98">
        <f>IF(ISNA(VLOOKUP(C15,Feiertage!$A:$C,3,FALSE)),IF(OR(WEEKDAY(C15)=1,WEEKDAY(C15)=7),"",Erfassung!$B$2*SUM(Erfassung!$J2:$J2)/5),"F")</f>
        <v>6.7200000000000006</v>
      </c>
      <c r="D16" s="98">
        <f>IF(ISNA(VLOOKUP(D15,Feiertage!$A:$C,3,FALSE)),IF(OR(WEEKDAY(D15)=1,WEEKDAY(D15)=7),"",Erfassung!$B$2*SUM(Erfassung!$J2:$J2)/5),"F")</f>
        <v>6.7200000000000006</v>
      </c>
      <c r="E16" s="98" t="str">
        <f>IF(ISNA(VLOOKUP(E15,Feiertage!$A:$C,3,FALSE)),IF(OR(WEEKDAY(E15)=1,WEEKDAY(E15)=7),"",Erfassung!$B$2*SUM(Erfassung!$J2:$J2)/5),"F")</f>
        <v/>
      </c>
      <c r="F16" s="98" t="str">
        <f>IF(ISNA(VLOOKUP(F15,Feiertage!$A:$C,3,FALSE)),IF(OR(WEEKDAY(F15)=1,WEEKDAY(F15)=7),"",Erfassung!$B$2*SUM(Erfassung!$J2:$J2)/5),"F")</f>
        <v/>
      </c>
      <c r="G16" s="98">
        <f>IF(ISNA(VLOOKUP(G15,Feiertage!$A:$C,3,FALSE)),IF(OR(WEEKDAY(G15)=1,WEEKDAY(G15)=7),"",Erfassung!$B$2*SUM(Erfassung!$J2:$J2)/5),"F")</f>
        <v>6.7200000000000006</v>
      </c>
      <c r="H16" s="98">
        <f>IF(ISNA(VLOOKUP(H15,Feiertage!$A:$C,3,FALSE)),IF(OR(WEEKDAY(H15)=1,WEEKDAY(H15)=7),"",Erfassung!$B$2*SUM(Erfassung!$J2:$J2)/5),"F")</f>
        <v>6.7200000000000006</v>
      </c>
      <c r="I16" s="98">
        <f>IF(ISNA(VLOOKUP(I15,Feiertage!$A:$C,3,FALSE)),IF(OR(WEEKDAY(I15)=1,WEEKDAY(I15)=7),"",Erfassung!$B$2*SUM(Erfassung!$J2:$J2)/5),"F")</f>
        <v>6.7200000000000006</v>
      </c>
      <c r="J16" s="98" t="str">
        <f>IF(ISNA(VLOOKUP(J15,Feiertage!$A:$C,3,FALSE)),IF(OR(WEEKDAY(J15)=1,WEEKDAY(J15)=7),"",Erfassung!$B$2*SUM(Erfassung!$J2:$J2)/5),"F")</f>
        <v>F</v>
      </c>
      <c r="K16" s="98">
        <f>IF(ISNA(VLOOKUP(K15,Feiertage!$A:$C,3,FALSE)),IF(OR(WEEKDAY(K15)=1,WEEKDAY(K15)=7),"",Erfassung!$B$2*SUM(Erfassung!$J2:$J2)/5),"F")</f>
        <v>6.7200000000000006</v>
      </c>
      <c r="L16" s="98" t="str">
        <f>IF(ISNA(VLOOKUP(L15,Feiertage!$A:$C,3,FALSE)),IF(OR(WEEKDAY(L15)=1,WEEKDAY(L15)=7),"",Erfassung!$B$2*SUM(Erfassung!$J2:$J2)/5),"F")</f>
        <v/>
      </c>
      <c r="M16" s="98" t="str">
        <f>IF(ISNA(VLOOKUP(M15,Feiertage!$A:$C,3,FALSE)),IF(OR(WEEKDAY(M15)=1,WEEKDAY(M15)=7),"",Erfassung!$B$2*SUM(Erfassung!$J2:$J2)/5),"F")</f>
        <v/>
      </c>
      <c r="N16" s="98">
        <f>IF(ISNA(VLOOKUP(N15,Feiertage!$A:$C,3,FALSE)),IF(OR(WEEKDAY(N15)=1,WEEKDAY(N15)=7),"",Erfassung!$B$2*SUM(Erfassung!$J2:$J2)/5),"F")</f>
        <v>6.7200000000000006</v>
      </c>
      <c r="O16" s="98">
        <f>IF(ISNA(VLOOKUP(O15,Feiertage!$A:$C,3,FALSE)),IF(OR(WEEKDAY(O15)=1,WEEKDAY(O15)=7),"",Erfassung!$B$2*SUM(Erfassung!$J2:$J2)/5),"F")</f>
        <v>6.7200000000000006</v>
      </c>
      <c r="P16" s="98">
        <f>IF(ISNA(VLOOKUP(P15,Feiertage!$A:$C,3,FALSE)),IF(OR(WEEKDAY(P15)=1,WEEKDAY(P15)=7),"",Erfassung!$B$2*SUM(Erfassung!$J2:$J2)/5),"F")</f>
        <v>6.7200000000000006</v>
      </c>
      <c r="Q16" s="98">
        <f>IF(ISNA(VLOOKUP(Q15,Feiertage!$A:$C,3,FALSE)),IF(OR(WEEKDAY(Q15)=1,WEEKDAY(Q15)=7),"",Erfassung!$B$2*SUM(Erfassung!$J2:$J2)/5),"F")</f>
        <v>6.7200000000000006</v>
      </c>
      <c r="R16" s="98">
        <f>IF(ISNA(VLOOKUP(R15,Feiertage!$A:$C,3,FALSE)),IF(OR(WEEKDAY(R15)=1,WEEKDAY(R15)=7),"",Erfassung!$B$2*SUM(Erfassung!$J2:$J2)/5),"F")</f>
        <v>6.7200000000000006</v>
      </c>
      <c r="S16" s="98" t="str">
        <f>IF(ISNA(VLOOKUP(S15,Feiertage!$A:$C,3,FALSE)),IF(OR(WEEKDAY(S15)=1,WEEKDAY(S15)=7),"",Erfassung!$B$2*SUM(Erfassung!$J2:$J2)/5),"F")</f>
        <v/>
      </c>
      <c r="T16" s="98" t="str">
        <f>IF(ISNA(VLOOKUP(T15,Feiertage!$A:$C,3,FALSE)),IF(OR(WEEKDAY(T15)=1,WEEKDAY(T15)=7),"",Erfassung!$B$2*SUM(Erfassung!$J2:$J2)/5),"F")</f>
        <v/>
      </c>
      <c r="U16" s="98" t="str">
        <f>IF(ISNA(VLOOKUP(U15,Feiertage!$A:$C,3,FALSE)),IF(OR(WEEKDAY(U15)=1,WEEKDAY(U15)=7),"",Erfassung!$B$2*SUM(Erfassung!$J2:$J2)/5),"F")</f>
        <v>F</v>
      </c>
      <c r="V16" s="98">
        <f>IF(ISNA(VLOOKUP(V15,Feiertage!$A:$C,3,FALSE)),IF(OR(WEEKDAY(V15)=1,WEEKDAY(V15)=7),"",Erfassung!$B$2*SUM(Erfassung!$J2:$J2)/5),"F")</f>
        <v>6.7200000000000006</v>
      </c>
      <c r="W16" s="98">
        <f>IF(ISNA(VLOOKUP(W15,Feiertage!$A:$C,3,FALSE)),IF(OR(WEEKDAY(W15)=1,WEEKDAY(W15)=7),"",Erfassung!$B$2*SUM(Erfassung!$J2:$J2)/5),"F")</f>
        <v>6.7200000000000006</v>
      </c>
      <c r="X16" s="98">
        <f>IF(ISNA(VLOOKUP(X15,Feiertage!$A:$C,3,FALSE)),IF(OR(WEEKDAY(X15)=1,WEEKDAY(X15)=7),"",Erfassung!$B$2*SUM(Erfassung!$J2:$J2)/5),"F")</f>
        <v>6.7200000000000006</v>
      </c>
      <c r="Y16" s="98">
        <f>IF(ISNA(VLOOKUP(Y15,Feiertage!$A:$C,3,FALSE)),IF(OR(WEEKDAY(Y15)=1,WEEKDAY(Y15)=7),"",Erfassung!$B$2*SUM(Erfassung!$J2:$J2)/5),"F")</f>
        <v>6.7200000000000006</v>
      </c>
      <c r="Z16" s="98" t="str">
        <f>IF(ISNA(VLOOKUP(Z15,Feiertage!$A:$C,3,FALSE)),IF(OR(WEEKDAY(Z15)=1,WEEKDAY(Z15)=7),"",Erfassung!$B$2*SUM(Erfassung!$J2:$J2)/5),"F")</f>
        <v/>
      </c>
      <c r="AA16" s="98" t="str">
        <f>IF(ISNA(VLOOKUP(AA15,Feiertage!$A:$C,3,FALSE)),IF(OR(WEEKDAY(AA15)=1,WEEKDAY(AA15)=7),"",Erfassung!$B$2*SUM(Erfassung!$J2:$J2)/5),"F")</f>
        <v/>
      </c>
      <c r="AB16" s="98">
        <f>IF(ISNA(VLOOKUP(AB15,Feiertage!$A:$C,3,FALSE)),IF(OR(WEEKDAY(AB15)=1,WEEKDAY(AB15)=7),"",Erfassung!$B$2*SUM(Erfassung!$J2:$J2)/5),"F")</f>
        <v>6.7200000000000006</v>
      </c>
      <c r="AC16" s="98">
        <f>IF(ISNA(VLOOKUP(AC15,Feiertage!$A:$C,3,FALSE)),IF(OR(WEEKDAY(AC15)=1,WEEKDAY(AC15)=7),"",Erfassung!$B$2*SUM(Erfassung!$J2:$J2)/5),"F")</f>
        <v>6.7200000000000006</v>
      </c>
      <c r="AD16" s="98">
        <f>IF(ISNA(VLOOKUP(AD15,Feiertage!$A:$C,3,FALSE)),IF(OR(WEEKDAY(AD15)=1,WEEKDAY(AD15)=7),"",Erfassung!$B$2*SUM(Erfassung!$J2:$J2)/5),"F")</f>
        <v>6.7200000000000006</v>
      </c>
      <c r="AE16" s="98">
        <f>IF(ISNA(VLOOKUP(AE15,Feiertage!$A:$C,3,FALSE)),IF(OR(WEEKDAY(AE15)=1,WEEKDAY(AE15)=7),"",Erfassung!$B$2*SUM(Erfassung!$J2:$J2)/5),"F")</f>
        <v>6.7200000000000006</v>
      </c>
      <c r="AF16" s="99">
        <f>IF(ISNA(VLOOKUP(AF15,Feiertage!$A:$C,3,FALSE)),IF(OR(WEEKDAY(AF15)=1,WEEKDAY(AF15)=7),"",Erfassung!$B$2*SUM(Erfassung!$J2:$J2)/5),"F")</f>
        <v>6.7200000000000006</v>
      </c>
      <c r="AG16" s="1"/>
      <c r="AH16" s="1"/>
      <c r="AI16" s="109">
        <f>Erfassung!J2+20%</f>
        <v>1</v>
      </c>
      <c r="AJ16" s="122" t="s">
        <v>6</v>
      </c>
      <c r="AK16" s="113"/>
      <c r="AM16" s="110"/>
    </row>
    <row r="17" spans="1:39" ht="12" customHeight="1" thickBot="1" x14ac:dyDescent="0.25">
      <c r="A17" s="192"/>
      <c r="B17" s="100">
        <f>IF(B16="F",B16,Arbeitstage!B13)</f>
        <v>1</v>
      </c>
      <c r="C17" s="101">
        <f>IF(C16="F",C16,Arbeitstage!C13)</f>
        <v>1</v>
      </c>
      <c r="D17" s="101">
        <f>IF(D16="F",D16,Arbeitstage!D13)</f>
        <v>1</v>
      </c>
      <c r="E17" s="101" t="str">
        <f>IF(E16="F",E16,Arbeitstage!E13)</f>
        <v/>
      </c>
      <c r="F17" s="101" t="str">
        <f>IF(F16="F",F16,Arbeitstage!F13)</f>
        <v/>
      </c>
      <c r="G17" s="101">
        <f>IF(G16="F",G16,Arbeitstage!G13)</f>
        <v>1</v>
      </c>
      <c r="H17" s="101">
        <f>IF(H16="F",H16,Arbeitstage!H13)</f>
        <v>1</v>
      </c>
      <c r="I17" s="101">
        <f>IF(I16="F",I16,Arbeitstage!I13)</f>
        <v>1</v>
      </c>
      <c r="J17" s="101" t="str">
        <f>IF(J16="F",J16,Arbeitstage!J13)</f>
        <v>F</v>
      </c>
      <c r="K17" s="101">
        <f>IF(K16="F",K16,Arbeitstage!K13)</f>
        <v>1</v>
      </c>
      <c r="L17" s="101" t="str">
        <f>IF(L16="F",L16,Arbeitstage!L13)</f>
        <v/>
      </c>
      <c r="M17" s="101" t="str">
        <f>IF(M16="F",M16,Arbeitstage!M13)</f>
        <v/>
      </c>
      <c r="N17" s="101">
        <f>IF(N16="F",N16,Arbeitstage!N13)</f>
        <v>1</v>
      </c>
      <c r="O17" s="101">
        <f>IF(O16="F",O16,Arbeitstage!O13)</f>
        <v>1</v>
      </c>
      <c r="P17" s="101">
        <f>IF(P16="F",P16,Arbeitstage!P13)</f>
        <v>1</v>
      </c>
      <c r="Q17" s="101">
        <f>IF(Q16="F",Q16,Arbeitstage!Q13)</f>
        <v>1</v>
      </c>
      <c r="R17" s="101">
        <f>IF(R16="F",R16,Arbeitstage!R13)</f>
        <v>1</v>
      </c>
      <c r="S17" s="101" t="str">
        <f>IF(S16="F",S16,Arbeitstage!S13)</f>
        <v/>
      </c>
      <c r="T17" s="101" t="str">
        <f>IF(T16="F",T16,Arbeitstage!T13)</f>
        <v/>
      </c>
      <c r="U17" s="101" t="str">
        <f>IF(U16="F",U16,Arbeitstage!U13)</f>
        <v>F</v>
      </c>
      <c r="V17" s="101">
        <f>IF(V16="F",V16,Arbeitstage!V13)</f>
        <v>1</v>
      </c>
      <c r="W17" s="101">
        <f>IF(W16="F",W16,Arbeitstage!W13)</f>
        <v>1</v>
      </c>
      <c r="X17" s="101">
        <f>IF(X16="F",X16,Arbeitstage!X13)</f>
        <v>1</v>
      </c>
      <c r="Y17" s="101">
        <f>IF(Y16="F",Y16,Arbeitstage!Y13)</f>
        <v>1</v>
      </c>
      <c r="Z17" s="101" t="str">
        <f>IF(Z16="F",Z16,Arbeitstage!Z13)</f>
        <v/>
      </c>
      <c r="AA17" s="101" t="str">
        <f>IF(AA16="F",AA16,Arbeitstage!AA13)</f>
        <v/>
      </c>
      <c r="AB17" s="101">
        <f>IF(AB16="F",AB16,Arbeitstage!AB13)</f>
        <v>1</v>
      </c>
      <c r="AC17" s="101">
        <f>IF(AC16="F",AC16,Arbeitstage!AC13)</f>
        <v>1</v>
      </c>
      <c r="AD17" s="101">
        <f>IF(AD16="F",AD16,Arbeitstage!AD13)</f>
        <v>1</v>
      </c>
      <c r="AE17" s="101">
        <f>IF(AE16="F",AE16,Arbeitstage!AE13)</f>
        <v>1</v>
      </c>
      <c r="AF17" s="102">
        <f>IF(AF16="F",AF16,Arbeitstage!AF13)</f>
        <v>1</v>
      </c>
      <c r="AG17" s="107">
        <f>SUM(Erfassung!$D:$D)/12</f>
        <v>2.0833333333333335</v>
      </c>
      <c r="AH17" s="106">
        <f>IF(AG17="","",AG17*Erfassung!B2*SUM(Erfassung!J2:J2)/5)</f>
        <v>14</v>
      </c>
      <c r="AI17" s="108">
        <f>SUM(B17:AF17)</f>
        <v>21</v>
      </c>
      <c r="AJ17" s="122">
        <f>SUM(B16:AF16)</f>
        <v>141.12</v>
      </c>
      <c r="AK17" s="114">
        <f>ROUND(AI17*AI16/5,1)*5</f>
        <v>21</v>
      </c>
      <c r="AM17" s="110"/>
    </row>
    <row r="18" spans="1:39" ht="12.75" hidden="1" customHeight="1" x14ac:dyDescent="0.2">
      <c r="A18" s="18"/>
      <c r="B18" s="52">
        <f>AF15+1</f>
        <v>45444</v>
      </c>
      <c r="C18" s="53">
        <f t="shared" ref="C18:AE18" si="5">B18+1</f>
        <v>45445</v>
      </c>
      <c r="D18" s="53">
        <f t="shared" si="5"/>
        <v>45446</v>
      </c>
      <c r="E18" s="53">
        <f t="shared" si="5"/>
        <v>45447</v>
      </c>
      <c r="F18" s="53">
        <f t="shared" si="5"/>
        <v>45448</v>
      </c>
      <c r="G18" s="53">
        <f t="shared" si="5"/>
        <v>45449</v>
      </c>
      <c r="H18" s="53">
        <f t="shared" si="5"/>
        <v>45450</v>
      </c>
      <c r="I18" s="53">
        <f t="shared" si="5"/>
        <v>45451</v>
      </c>
      <c r="J18" s="53">
        <f t="shared" si="5"/>
        <v>45452</v>
      </c>
      <c r="K18" s="53">
        <f t="shared" si="5"/>
        <v>45453</v>
      </c>
      <c r="L18" s="53">
        <f t="shared" si="5"/>
        <v>45454</v>
      </c>
      <c r="M18" s="53">
        <f t="shared" si="5"/>
        <v>45455</v>
      </c>
      <c r="N18" s="53">
        <f t="shared" si="5"/>
        <v>45456</v>
      </c>
      <c r="O18" s="53">
        <f t="shared" si="5"/>
        <v>45457</v>
      </c>
      <c r="P18" s="53">
        <f t="shared" si="5"/>
        <v>45458</v>
      </c>
      <c r="Q18" s="53">
        <f t="shared" si="5"/>
        <v>45459</v>
      </c>
      <c r="R18" s="53">
        <f t="shared" si="5"/>
        <v>45460</v>
      </c>
      <c r="S18" s="53">
        <f t="shared" si="5"/>
        <v>45461</v>
      </c>
      <c r="T18" s="53">
        <f t="shared" si="5"/>
        <v>45462</v>
      </c>
      <c r="U18" s="53">
        <f t="shared" si="5"/>
        <v>45463</v>
      </c>
      <c r="V18" s="53">
        <f t="shared" si="5"/>
        <v>45464</v>
      </c>
      <c r="W18" s="53">
        <f t="shared" si="5"/>
        <v>45465</v>
      </c>
      <c r="X18" s="53">
        <f t="shared" si="5"/>
        <v>45466</v>
      </c>
      <c r="Y18" s="53">
        <f t="shared" si="5"/>
        <v>45467</v>
      </c>
      <c r="Z18" s="53">
        <f t="shared" si="5"/>
        <v>45468</v>
      </c>
      <c r="AA18" s="53">
        <f t="shared" si="5"/>
        <v>45469</v>
      </c>
      <c r="AB18" s="53">
        <f t="shared" si="5"/>
        <v>45470</v>
      </c>
      <c r="AC18" s="53">
        <f t="shared" si="5"/>
        <v>45471</v>
      </c>
      <c r="AD18" s="53">
        <f t="shared" si="5"/>
        <v>45472</v>
      </c>
      <c r="AE18" s="53">
        <f t="shared" si="5"/>
        <v>45473</v>
      </c>
      <c r="AF18" s="54"/>
      <c r="AI18" s="43"/>
      <c r="AJ18" s="123"/>
      <c r="AK18" s="61"/>
      <c r="AM18" s="110"/>
    </row>
    <row r="19" spans="1:39" ht="12.75" customHeight="1" x14ac:dyDescent="0.2">
      <c r="A19" s="190" t="s">
        <v>7</v>
      </c>
      <c r="B19" s="97" t="str">
        <f>IF(ISNA(VLOOKUP(B18,Feiertage!$A:$C,3,FALSE)),IF(OR(WEEKDAY(B18)=1,WEEKDAY(B18)=7),"",Erfassung!$B$2*SUM(Erfassung!$K2:$K2)/5),"F")</f>
        <v/>
      </c>
      <c r="C19" s="98" t="str">
        <f>IF(ISNA(VLOOKUP(C18,Feiertage!$A:$C,3,FALSE)),IF(OR(WEEKDAY(C18)=1,WEEKDAY(C18)=7),"",Erfassung!$B$2*SUM(Erfassung!$K2:$K2)/5),"F")</f>
        <v/>
      </c>
      <c r="D19" s="98">
        <f>IF(ISNA(VLOOKUP(D18,Feiertage!$A:$C,3,FALSE)),IF(OR(WEEKDAY(D18)=1,WEEKDAY(D18)=7),"",Erfassung!$B$2*SUM(Erfassung!$K2:$K2)/5),"F")</f>
        <v>6.7200000000000006</v>
      </c>
      <c r="E19" s="98">
        <f>IF(ISNA(VLOOKUP(E18,Feiertage!$A:$C,3,FALSE)),IF(OR(WEEKDAY(E18)=1,WEEKDAY(E18)=7),"",Erfassung!$B$2*SUM(Erfassung!$K2:$K2)/5),"F")</f>
        <v>6.7200000000000006</v>
      </c>
      <c r="F19" s="98">
        <f>IF(ISNA(VLOOKUP(F18,Feiertage!$A:$C,3,FALSE)),IF(OR(WEEKDAY(F18)=1,WEEKDAY(F18)=7),"",Erfassung!$B$2*SUM(Erfassung!$K2:$K2)/5),"F")</f>
        <v>6.7200000000000006</v>
      </c>
      <c r="G19" s="98">
        <f>IF(ISNA(VLOOKUP(G18,Feiertage!$A:$C,3,FALSE)),IF(OR(WEEKDAY(G18)=1,WEEKDAY(G18)=7),"",Erfassung!$B$2*SUM(Erfassung!$K2:$K2)/5),"F")</f>
        <v>6.7200000000000006</v>
      </c>
      <c r="H19" s="98">
        <f>IF(ISNA(VLOOKUP(H18,Feiertage!$A:$C,3,FALSE)),IF(OR(WEEKDAY(H18)=1,WEEKDAY(H18)=7),"",Erfassung!$B$2*SUM(Erfassung!$K2:$K2)/5),"F")</f>
        <v>6.7200000000000006</v>
      </c>
      <c r="I19" s="98" t="str">
        <f>IF(ISNA(VLOOKUP(I18,Feiertage!$A:$C,3,FALSE)),IF(OR(WEEKDAY(I18)=1,WEEKDAY(I18)=7),"",Erfassung!$B$2*SUM(Erfassung!$K2:$K2)/5),"F")</f>
        <v/>
      </c>
      <c r="J19" s="98" t="str">
        <f>IF(ISNA(VLOOKUP(J18,Feiertage!$A:$C,3,FALSE)),IF(OR(WEEKDAY(J18)=1,WEEKDAY(J18)=7),"",Erfassung!$B$2*SUM(Erfassung!$K2:$K2)/5),"F")</f>
        <v/>
      </c>
      <c r="K19" s="98">
        <f>IF(ISNA(VLOOKUP(K18,Feiertage!$A:$C,3,FALSE)),IF(OR(WEEKDAY(K18)=1,WEEKDAY(K18)=7),"",Erfassung!$B$2*SUM(Erfassung!$K2:$K2)/5),"F")</f>
        <v>6.7200000000000006</v>
      </c>
      <c r="L19" s="98">
        <f>IF(ISNA(VLOOKUP(L18,Feiertage!$A:$C,3,FALSE)),IF(OR(WEEKDAY(L18)=1,WEEKDAY(L18)=7),"",Erfassung!$B$2*SUM(Erfassung!$K2:$K2)/5),"F")</f>
        <v>6.7200000000000006</v>
      </c>
      <c r="M19" s="98">
        <f>IF(ISNA(VLOOKUP(M18,Feiertage!$A:$C,3,FALSE)),IF(OR(WEEKDAY(M18)=1,WEEKDAY(M18)=7),"",Erfassung!$B$2*SUM(Erfassung!$K2:$K2)/5),"F")</f>
        <v>6.7200000000000006</v>
      </c>
      <c r="N19" s="98">
        <f>IF(ISNA(VLOOKUP(N18,Feiertage!$A:$C,3,FALSE)),IF(OR(WEEKDAY(N18)=1,WEEKDAY(N18)=7),"",Erfassung!$B$2*SUM(Erfassung!$K2:$K2)/5),"F")</f>
        <v>6.7200000000000006</v>
      </c>
      <c r="O19" s="98">
        <f>IF(ISNA(VLOOKUP(O18,Feiertage!$A:$C,3,FALSE)),IF(OR(WEEKDAY(O18)=1,WEEKDAY(O18)=7),"",Erfassung!$B$2*SUM(Erfassung!$K2:$K2)/5),"F")</f>
        <v>6.7200000000000006</v>
      </c>
      <c r="P19" s="98" t="str">
        <f>IF(ISNA(VLOOKUP(P18,Feiertage!$A:$C,3,FALSE)),IF(OR(WEEKDAY(P18)=1,WEEKDAY(P18)=7),"",Erfassung!$B$2*SUM(Erfassung!$K2:$K2)/5),"F")</f>
        <v/>
      </c>
      <c r="Q19" s="98" t="str">
        <f>IF(ISNA(VLOOKUP(Q18,Feiertage!$A:$C,3,FALSE)),IF(OR(WEEKDAY(Q18)=1,WEEKDAY(Q18)=7),"",Erfassung!$B$2*SUM(Erfassung!$K2:$K2)/5),"F")</f>
        <v/>
      </c>
      <c r="R19" s="98">
        <f>IF(ISNA(VLOOKUP(R18,Feiertage!$A:$C,3,FALSE)),IF(OR(WEEKDAY(R18)=1,WEEKDAY(R18)=7),"",Erfassung!$B$2*SUM(Erfassung!$K2:$K2)/5),"F")</f>
        <v>6.7200000000000006</v>
      </c>
      <c r="S19" s="98">
        <f>IF(ISNA(VLOOKUP(S18,Feiertage!$A:$C,3,FALSE)),IF(OR(WEEKDAY(S18)=1,WEEKDAY(S18)=7),"",Erfassung!$B$2*SUM(Erfassung!$K2:$K2)/5),"F")</f>
        <v>6.7200000000000006</v>
      </c>
      <c r="T19" s="98">
        <f>IF(ISNA(VLOOKUP(T18,Feiertage!$A:$C,3,FALSE)),IF(OR(WEEKDAY(T18)=1,WEEKDAY(T18)=7),"",Erfassung!$B$2*SUM(Erfassung!$K2:$K2)/5),"F")</f>
        <v>6.7200000000000006</v>
      </c>
      <c r="U19" s="98">
        <f>IF(ISNA(VLOOKUP(U18,Feiertage!$A:$C,3,FALSE)),IF(OR(WEEKDAY(U18)=1,WEEKDAY(U18)=7),"",Erfassung!$B$2*SUM(Erfassung!$K2:$K2)/5),"F")</f>
        <v>6.7200000000000006</v>
      </c>
      <c r="V19" s="98">
        <f>IF(ISNA(VLOOKUP(V18,Feiertage!$A:$C,3,FALSE)),IF(OR(WEEKDAY(V18)=1,WEEKDAY(V18)=7),"",Erfassung!$B$2*SUM(Erfassung!$K2:$K2)/5),"F")</f>
        <v>6.7200000000000006</v>
      </c>
      <c r="W19" s="98" t="str">
        <f>IF(ISNA(VLOOKUP(W18,Feiertage!$A:$C,3,FALSE)),IF(OR(WEEKDAY(W18)=1,WEEKDAY(W18)=7),"",Erfassung!$B$2*SUM(Erfassung!$K2:$K2)/5),"F")</f>
        <v/>
      </c>
      <c r="X19" s="98" t="str">
        <f>IF(ISNA(VLOOKUP(X18,Feiertage!$A:$C,3,FALSE)),IF(OR(WEEKDAY(X18)=1,WEEKDAY(X18)=7),"",Erfassung!$B$2*SUM(Erfassung!$K2:$K2)/5),"F")</f>
        <v/>
      </c>
      <c r="Y19" s="98">
        <f>IF(ISNA(VLOOKUP(Y18,Feiertage!$A:$C,3,FALSE)),IF(OR(WEEKDAY(Y18)=1,WEEKDAY(Y18)=7),"",Erfassung!$B$2*SUM(Erfassung!$K2:$K2)/5),"F")</f>
        <v>6.7200000000000006</v>
      </c>
      <c r="Z19" s="98">
        <f>IF(ISNA(VLOOKUP(Z18,Feiertage!$A:$C,3,FALSE)),IF(OR(WEEKDAY(Z18)=1,WEEKDAY(Z18)=7),"",Erfassung!$B$2*SUM(Erfassung!$K2:$K2)/5),"F")</f>
        <v>6.7200000000000006</v>
      </c>
      <c r="AA19" s="98">
        <f>IF(ISNA(VLOOKUP(AA18,Feiertage!$A:$C,3,FALSE)),IF(OR(WEEKDAY(AA18)=1,WEEKDAY(AA18)=7),"",Erfassung!$B$2*SUM(Erfassung!$K2:$K2)/5),"F")</f>
        <v>6.7200000000000006</v>
      </c>
      <c r="AB19" s="98">
        <f>IF(ISNA(VLOOKUP(AB18,Feiertage!$A:$C,3,FALSE)),IF(OR(WEEKDAY(AB18)=1,WEEKDAY(AB18)=7),"",Erfassung!$B$2*SUM(Erfassung!$K2:$K2)/5),"F")</f>
        <v>6.7200000000000006</v>
      </c>
      <c r="AC19" s="98">
        <f>IF(ISNA(VLOOKUP(AC18,Feiertage!$A:$C,3,FALSE)),IF(OR(WEEKDAY(AC18)=1,WEEKDAY(AC18)=7),"",Erfassung!$B$2*SUM(Erfassung!$K2:$K2)/5),"F")</f>
        <v>6.7200000000000006</v>
      </c>
      <c r="AD19" s="98" t="str">
        <f>IF(ISNA(VLOOKUP(AD18,Feiertage!$A:$C,3,FALSE)),IF(OR(WEEKDAY(AD18)=1,WEEKDAY(AD18)=7),"",Erfassung!$B$2*SUM(Erfassung!$K2:$K2)/5),"F")</f>
        <v/>
      </c>
      <c r="AE19" s="98" t="str">
        <f>IF(ISNA(VLOOKUP(AE18,Feiertage!$A:$C,3,FALSE)),IF(OR(WEEKDAY(AE18)=1,WEEKDAY(AE18)=7),"",Erfassung!$B$2*SUM(Erfassung!$K2:$K2)/5),"F")</f>
        <v/>
      </c>
      <c r="AF19" s="99" t="str">
        <f>IF(ISNA(VLOOKUP(AF18,Feiertage!$A:$C,3,FALSE)),IF(OR(WEEKDAY(AF18)=1,WEEKDAY(AF18)=7),"",Erfassung!$B$2*SUM(Erfassung!$K2:$K2)/5),"F")</f>
        <v/>
      </c>
      <c r="AG19" s="1"/>
      <c r="AH19" s="1"/>
      <c r="AI19" s="109">
        <f>Erfassung!K2+20%</f>
        <v>1</v>
      </c>
      <c r="AJ19" s="122" t="s">
        <v>7</v>
      </c>
      <c r="AK19" s="113"/>
      <c r="AM19" s="110"/>
    </row>
    <row r="20" spans="1:39" ht="12" customHeight="1" thickBot="1" x14ac:dyDescent="0.25">
      <c r="A20" s="192"/>
      <c r="B20" s="100" t="str">
        <f>IF(B19="F",B19,Arbeitstage!B15)</f>
        <v/>
      </c>
      <c r="C20" s="101" t="str">
        <f>IF(C19="F",C19,Arbeitstage!C15)</f>
        <v/>
      </c>
      <c r="D20" s="101">
        <f>IF(D19="F",D19,Arbeitstage!D15)</f>
        <v>1</v>
      </c>
      <c r="E20" s="101">
        <f>IF(E19="F",E19,Arbeitstage!E15)</f>
        <v>1</v>
      </c>
      <c r="F20" s="101">
        <f>IF(F19="F",F19,Arbeitstage!F15)</f>
        <v>1</v>
      </c>
      <c r="G20" s="101">
        <f>IF(G19="F",G19,Arbeitstage!G15)</f>
        <v>1</v>
      </c>
      <c r="H20" s="101">
        <f>IF(H19="F",H19,Arbeitstage!H15)</f>
        <v>1</v>
      </c>
      <c r="I20" s="101" t="str">
        <f>IF(I19="F",I19,Arbeitstage!I15)</f>
        <v/>
      </c>
      <c r="J20" s="101" t="str">
        <f>IF(J19="F",J19,Arbeitstage!J15)</f>
        <v/>
      </c>
      <c r="K20" s="101">
        <f>IF(K19="F",K19,Arbeitstage!K15)</f>
        <v>1</v>
      </c>
      <c r="L20" s="101">
        <f>IF(L19="F",L19,Arbeitstage!L15)</f>
        <v>1</v>
      </c>
      <c r="M20" s="101">
        <f>IF(M19="F",M19,Arbeitstage!M15)</f>
        <v>1</v>
      </c>
      <c r="N20" s="101">
        <f>IF(N19="F",N19,Arbeitstage!N15)</f>
        <v>1</v>
      </c>
      <c r="O20" s="101">
        <f>IF(O19="F",O19,Arbeitstage!O15)</f>
        <v>1</v>
      </c>
      <c r="P20" s="101" t="str">
        <f>IF(P19="F",P19,Arbeitstage!P15)</f>
        <v/>
      </c>
      <c r="Q20" s="101" t="str">
        <f>IF(Q19="F",Q19,Arbeitstage!Q15)</f>
        <v/>
      </c>
      <c r="R20" s="101">
        <f>IF(R19="F",R19,Arbeitstage!R15)</f>
        <v>1</v>
      </c>
      <c r="S20" s="101">
        <f>IF(S19="F",S19,Arbeitstage!S15)</f>
        <v>1</v>
      </c>
      <c r="T20" s="101">
        <f>IF(T19="F",T19,Arbeitstage!T15)</f>
        <v>1</v>
      </c>
      <c r="U20" s="101">
        <f>IF(U19="F",U19,Arbeitstage!U15)</f>
        <v>1</v>
      </c>
      <c r="V20" s="101">
        <f>IF(V19="F",V19,Arbeitstage!V15)</f>
        <v>1</v>
      </c>
      <c r="W20" s="101" t="str">
        <f>IF(W19="F",W19,Arbeitstage!W15)</f>
        <v/>
      </c>
      <c r="X20" s="101" t="str">
        <f>IF(X19="F",X19,Arbeitstage!X15)</f>
        <v/>
      </c>
      <c r="Y20" s="101">
        <f>IF(Y19="F",Y19,Arbeitstage!Y15)</f>
        <v>1</v>
      </c>
      <c r="Z20" s="101">
        <f>IF(Z19="F",Z19,Arbeitstage!Z15)</f>
        <v>1</v>
      </c>
      <c r="AA20" s="101">
        <f>IF(AA19="F",AA19,Arbeitstage!AA15)</f>
        <v>1</v>
      </c>
      <c r="AB20" s="101">
        <f>IF(AB19="F",AB19,Arbeitstage!AB15)</f>
        <v>1</v>
      </c>
      <c r="AC20" s="101">
        <f>IF(AC19="F",AC19,Arbeitstage!AC15)</f>
        <v>1</v>
      </c>
      <c r="AD20" s="101" t="str">
        <f>IF(AD19="F",AD19,Arbeitstage!AD15)</f>
        <v/>
      </c>
      <c r="AE20" s="101" t="str">
        <f>IF(AE19="F",AE19,Arbeitstage!AE15)</f>
        <v/>
      </c>
      <c r="AF20" s="102" t="str">
        <f>IF(AF19="F",AF19,Arbeitstage!AF15)</f>
        <v/>
      </c>
      <c r="AG20" s="107">
        <f>SUM(Erfassung!$D:$D)/12</f>
        <v>2.0833333333333335</v>
      </c>
      <c r="AH20" s="106">
        <f>IF(AG20="","",AG20*Erfassung!B2*SUM(Erfassung!K2:K2)/5)</f>
        <v>14</v>
      </c>
      <c r="AI20" s="108">
        <f>SUM(B20:AF20)</f>
        <v>20</v>
      </c>
      <c r="AJ20" s="122">
        <f>SUM(B19:AF19)</f>
        <v>134.4</v>
      </c>
      <c r="AK20" s="114">
        <f>ROUND(AI20*AI19/5,1)*5</f>
        <v>20</v>
      </c>
      <c r="AM20" s="110"/>
    </row>
    <row r="21" spans="1:39" ht="12.75" hidden="1" customHeight="1" x14ac:dyDescent="0.2">
      <c r="A21" s="18"/>
      <c r="B21" s="52">
        <f>AE18+1</f>
        <v>45474</v>
      </c>
      <c r="C21" s="33">
        <f t="shared" ref="C21:AF21" si="6">B21+1</f>
        <v>45475</v>
      </c>
      <c r="D21" s="33">
        <f t="shared" si="6"/>
        <v>45476</v>
      </c>
      <c r="E21" s="33">
        <f t="shared" si="6"/>
        <v>45477</v>
      </c>
      <c r="F21" s="33">
        <f t="shared" si="6"/>
        <v>45478</v>
      </c>
      <c r="G21" s="33">
        <f t="shared" si="6"/>
        <v>45479</v>
      </c>
      <c r="H21" s="33">
        <f t="shared" si="6"/>
        <v>45480</v>
      </c>
      <c r="I21" s="33">
        <f t="shared" si="6"/>
        <v>45481</v>
      </c>
      <c r="J21" s="33">
        <f t="shared" si="6"/>
        <v>45482</v>
      </c>
      <c r="K21" s="33">
        <f t="shared" si="6"/>
        <v>45483</v>
      </c>
      <c r="L21" s="33">
        <f t="shared" si="6"/>
        <v>45484</v>
      </c>
      <c r="M21" s="33">
        <f t="shared" si="6"/>
        <v>45485</v>
      </c>
      <c r="N21" s="33">
        <f t="shared" si="6"/>
        <v>45486</v>
      </c>
      <c r="O21" s="33">
        <f t="shared" si="6"/>
        <v>45487</v>
      </c>
      <c r="P21" s="33">
        <f t="shared" si="6"/>
        <v>45488</v>
      </c>
      <c r="Q21" s="33">
        <f t="shared" si="6"/>
        <v>45489</v>
      </c>
      <c r="R21" s="33">
        <f t="shared" si="6"/>
        <v>45490</v>
      </c>
      <c r="S21" s="33">
        <f t="shared" si="6"/>
        <v>45491</v>
      </c>
      <c r="T21" s="33">
        <f t="shared" si="6"/>
        <v>45492</v>
      </c>
      <c r="U21" s="33">
        <f t="shared" si="6"/>
        <v>45493</v>
      </c>
      <c r="V21" s="33">
        <f t="shared" si="6"/>
        <v>45494</v>
      </c>
      <c r="W21" s="33">
        <f t="shared" si="6"/>
        <v>45495</v>
      </c>
      <c r="X21" s="33">
        <f t="shared" si="6"/>
        <v>45496</v>
      </c>
      <c r="Y21" s="33">
        <f t="shared" si="6"/>
        <v>45497</v>
      </c>
      <c r="Z21" s="33">
        <f t="shared" si="6"/>
        <v>45498</v>
      </c>
      <c r="AA21" s="33">
        <f t="shared" si="6"/>
        <v>45499</v>
      </c>
      <c r="AB21" s="33">
        <f t="shared" si="6"/>
        <v>45500</v>
      </c>
      <c r="AC21" s="33">
        <f t="shared" si="6"/>
        <v>45501</v>
      </c>
      <c r="AD21" s="33">
        <f t="shared" si="6"/>
        <v>45502</v>
      </c>
      <c r="AE21" s="33">
        <f t="shared" si="6"/>
        <v>45503</v>
      </c>
      <c r="AF21" s="34">
        <f t="shared" si="6"/>
        <v>45504</v>
      </c>
      <c r="AI21" s="43"/>
      <c r="AJ21" s="123"/>
      <c r="AK21" s="61"/>
      <c r="AM21" s="110"/>
    </row>
    <row r="22" spans="1:39" ht="12.75" customHeight="1" x14ac:dyDescent="0.2">
      <c r="A22" s="190" t="s">
        <v>8</v>
      </c>
      <c r="B22" s="97">
        <f>IF(ISNA(VLOOKUP(B21,Feiertage!$A:$C,3,FALSE)),IF(OR(WEEKDAY(B21)=1,WEEKDAY(B21)=7),"",Erfassung!$B$2*SUM(Erfassung!$L2:$L2)/5),"F")</f>
        <v>6.7200000000000006</v>
      </c>
      <c r="C22" s="98">
        <f>IF(ISNA(VLOOKUP(C21,Feiertage!$A:$C,3,FALSE)),IF(OR(WEEKDAY(C21)=1,WEEKDAY(C21)=7),"",Erfassung!$B$2*SUM(Erfassung!$L2:$L2)/5),"F")</f>
        <v>6.7200000000000006</v>
      </c>
      <c r="D22" s="98">
        <f>IF(ISNA(VLOOKUP(D21,Feiertage!$A:$C,3,FALSE)),IF(OR(WEEKDAY(D21)=1,WEEKDAY(D21)=7),"",Erfassung!$B$2*SUM(Erfassung!$L2:$L2)/5),"F")</f>
        <v>6.7200000000000006</v>
      </c>
      <c r="E22" s="98">
        <f>IF(ISNA(VLOOKUP(E21,Feiertage!$A:$C,3,FALSE)),IF(OR(WEEKDAY(E21)=1,WEEKDAY(E21)=7),"",Erfassung!$B$2*SUM(Erfassung!$L2:$L2)/5),"F")</f>
        <v>6.7200000000000006</v>
      </c>
      <c r="F22" s="98">
        <f>IF(ISNA(VLOOKUP(F21,Feiertage!$A:$C,3,FALSE)),IF(OR(WEEKDAY(F21)=1,WEEKDAY(F21)=7),"",Erfassung!$B$2*SUM(Erfassung!$L2:$L2)/5),"F")</f>
        <v>6.7200000000000006</v>
      </c>
      <c r="G22" s="98" t="str">
        <f>IF(ISNA(VLOOKUP(G21,Feiertage!$A:$C,3,FALSE)),IF(OR(WEEKDAY(G21)=1,WEEKDAY(G21)=7),"",Erfassung!$B$2*SUM(Erfassung!$L2:$L2)/5),"F")</f>
        <v/>
      </c>
      <c r="H22" s="98" t="str">
        <f>IF(ISNA(VLOOKUP(H21,Feiertage!$A:$C,3,FALSE)),IF(OR(WEEKDAY(H21)=1,WEEKDAY(H21)=7),"",Erfassung!$B$2*SUM(Erfassung!$L2:$L2)/5),"F")</f>
        <v/>
      </c>
      <c r="I22" s="98">
        <f>IF(ISNA(VLOOKUP(I21,Feiertage!$A:$C,3,FALSE)),IF(OR(WEEKDAY(I21)=1,WEEKDAY(I21)=7),"",Erfassung!$B$2*SUM(Erfassung!$L2:$L2)/5),"F")</f>
        <v>6.7200000000000006</v>
      </c>
      <c r="J22" s="98">
        <f>IF(ISNA(VLOOKUP(J21,Feiertage!$A:$C,3,FALSE)),IF(OR(WEEKDAY(J21)=1,WEEKDAY(J21)=7),"",Erfassung!$B$2*SUM(Erfassung!$L2:$L2)/5),"F")</f>
        <v>6.7200000000000006</v>
      </c>
      <c r="K22" s="98">
        <f>IF(ISNA(VLOOKUP(K21,Feiertage!$A:$C,3,FALSE)),IF(OR(WEEKDAY(K21)=1,WEEKDAY(K21)=7),"",Erfassung!$B$2*SUM(Erfassung!$L2:$L2)/5),"F")</f>
        <v>6.7200000000000006</v>
      </c>
      <c r="L22" s="98">
        <f>IF(ISNA(VLOOKUP(L21,Feiertage!$A:$C,3,FALSE)),IF(OR(WEEKDAY(L21)=1,WEEKDAY(L21)=7),"",Erfassung!$B$2*SUM(Erfassung!$L2:$L2)/5),"F")</f>
        <v>6.7200000000000006</v>
      </c>
      <c r="M22" s="98">
        <f>IF(ISNA(VLOOKUP(M21,Feiertage!$A:$C,3,FALSE)),IF(OR(WEEKDAY(M21)=1,WEEKDAY(M21)=7),"",Erfassung!$B$2*SUM(Erfassung!$L2:$L2)/5),"F")</f>
        <v>6.7200000000000006</v>
      </c>
      <c r="N22" s="98" t="str">
        <f>IF(ISNA(VLOOKUP(N21,Feiertage!$A:$C,3,FALSE)),IF(OR(WEEKDAY(N21)=1,WEEKDAY(N21)=7),"",Erfassung!$B$2*SUM(Erfassung!$L2:$L2)/5),"F")</f>
        <v/>
      </c>
      <c r="O22" s="98" t="str">
        <f>IF(ISNA(VLOOKUP(O21,Feiertage!$A:$C,3,FALSE)),IF(OR(WEEKDAY(O21)=1,WEEKDAY(O21)=7),"",Erfassung!$B$2*SUM(Erfassung!$L2:$L2)/5),"F")</f>
        <v/>
      </c>
      <c r="P22" s="98">
        <f>IF(ISNA(VLOOKUP(P21,Feiertage!$A:$C,3,FALSE)),IF(OR(WEEKDAY(P21)=1,WEEKDAY(P21)=7),"",Erfassung!$B$2*SUM(Erfassung!$L2:$L2)/5),"F")</f>
        <v>6.7200000000000006</v>
      </c>
      <c r="Q22" s="98">
        <f>IF(ISNA(VLOOKUP(Q21,Feiertage!$A:$C,3,FALSE)),IF(OR(WEEKDAY(Q21)=1,WEEKDAY(Q21)=7),"",Erfassung!$B$2*SUM(Erfassung!$L2:$L2)/5),"F")</f>
        <v>6.7200000000000006</v>
      </c>
      <c r="R22" s="98">
        <f>IF(ISNA(VLOOKUP(R21,Feiertage!$A:$C,3,FALSE)),IF(OR(WEEKDAY(R21)=1,WEEKDAY(R21)=7),"",Erfassung!$B$2*SUM(Erfassung!$L2:$L2)/5),"F")</f>
        <v>6.7200000000000006</v>
      </c>
      <c r="S22" s="98">
        <f>IF(ISNA(VLOOKUP(S21,Feiertage!$A:$C,3,FALSE)),IF(OR(WEEKDAY(S21)=1,WEEKDAY(S21)=7),"",Erfassung!$B$2*SUM(Erfassung!$L2:$L2)/5),"F")</f>
        <v>6.7200000000000006</v>
      </c>
      <c r="T22" s="98">
        <f>IF(ISNA(VLOOKUP(T21,Feiertage!$A:$C,3,FALSE)),IF(OR(WEEKDAY(T21)=1,WEEKDAY(T21)=7),"",Erfassung!$B$2*SUM(Erfassung!$L2:$L2)/5),"F")</f>
        <v>6.7200000000000006</v>
      </c>
      <c r="U22" s="98" t="str">
        <f>IF(ISNA(VLOOKUP(U21,Feiertage!$A:$C,3,FALSE)),IF(OR(WEEKDAY(U21)=1,WEEKDAY(U21)=7),"",Erfassung!$B$2*SUM(Erfassung!$L2:$L2)/5),"F")</f>
        <v/>
      </c>
      <c r="V22" s="98" t="str">
        <f>IF(ISNA(VLOOKUP(V21,Feiertage!$A:$C,3,FALSE)),IF(OR(WEEKDAY(V21)=1,WEEKDAY(V21)=7),"",Erfassung!$B$2*SUM(Erfassung!$L2:$L2)/5),"F")</f>
        <v/>
      </c>
      <c r="W22" s="98">
        <f>IF(ISNA(VLOOKUP(W21,Feiertage!$A:$C,3,FALSE)),IF(OR(WEEKDAY(W21)=1,WEEKDAY(W21)=7),"",Erfassung!$B$2*SUM(Erfassung!$L2:$L2)/5),"F")</f>
        <v>6.7200000000000006</v>
      </c>
      <c r="X22" s="98">
        <f>IF(ISNA(VLOOKUP(X21,Feiertage!$A:$C,3,FALSE)),IF(OR(WEEKDAY(X21)=1,WEEKDAY(X21)=7),"",Erfassung!$B$2*SUM(Erfassung!$L2:$L2)/5),"F")</f>
        <v>6.7200000000000006</v>
      </c>
      <c r="Y22" s="98">
        <f>IF(ISNA(VLOOKUP(Y21,Feiertage!$A:$C,3,FALSE)),IF(OR(WEEKDAY(Y21)=1,WEEKDAY(Y21)=7),"",Erfassung!$B$2*SUM(Erfassung!$L2:$L2)/5),"F")</f>
        <v>6.7200000000000006</v>
      </c>
      <c r="Z22" s="98">
        <f>IF(ISNA(VLOOKUP(Z21,Feiertage!$A:$C,3,FALSE)),IF(OR(WEEKDAY(Z21)=1,WEEKDAY(Z21)=7),"",Erfassung!$B$2*SUM(Erfassung!$L2:$L2)/5),"F")</f>
        <v>6.7200000000000006</v>
      </c>
      <c r="AA22" s="98">
        <f>IF(ISNA(VLOOKUP(AA21,Feiertage!$A:$C,3,FALSE)),IF(OR(WEEKDAY(AA21)=1,WEEKDAY(AA21)=7),"",Erfassung!$B$2*SUM(Erfassung!$L2:$L2)/5),"F")</f>
        <v>6.7200000000000006</v>
      </c>
      <c r="AB22" s="98" t="str">
        <f>IF(ISNA(VLOOKUP(AB21,Feiertage!$A:$C,3,FALSE)),IF(OR(WEEKDAY(AB21)=1,WEEKDAY(AB21)=7),"",Erfassung!$B$2*SUM(Erfassung!$L2:$L2)/5),"F")</f>
        <v/>
      </c>
      <c r="AC22" s="98" t="str">
        <f>IF(ISNA(VLOOKUP(AC21,Feiertage!$A:$C,3,FALSE)),IF(OR(WEEKDAY(AC21)=1,WEEKDAY(AC21)=7),"",Erfassung!$B$2*SUM(Erfassung!$L2:$L2)/5),"F")</f>
        <v/>
      </c>
      <c r="AD22" s="98">
        <f>IF(ISNA(VLOOKUP(AD21,Feiertage!$A:$C,3,FALSE)),IF(OR(WEEKDAY(AD21)=1,WEEKDAY(AD21)=7),"",Erfassung!$B$2*SUM(Erfassung!$L2:$L2)/5),"F")</f>
        <v>6.7200000000000006</v>
      </c>
      <c r="AE22" s="98">
        <f>IF(ISNA(VLOOKUP(AE21,Feiertage!$A:$C,3,FALSE)),IF(OR(WEEKDAY(AE21)=1,WEEKDAY(AE21)=7),"",Erfassung!$B$2*SUM(Erfassung!$L2:$L2)/5),"F")</f>
        <v>6.7200000000000006</v>
      </c>
      <c r="AF22" s="99">
        <f>IF(ISNA(VLOOKUP(AF21,Feiertage!$A:$C,3,FALSE)),IF(OR(WEEKDAY(AF21)=1,WEEKDAY(AF21)=7),"",Erfassung!$B$2*SUM(Erfassung!$L2:$L2)/5),"F")</f>
        <v>6.7200000000000006</v>
      </c>
      <c r="AG22" s="1"/>
      <c r="AH22" s="1"/>
      <c r="AI22" s="109">
        <f>Erfassung!L2+20%</f>
        <v>1</v>
      </c>
      <c r="AJ22" s="122" t="s">
        <v>8</v>
      </c>
      <c r="AK22" s="113"/>
      <c r="AM22" s="110"/>
    </row>
    <row r="23" spans="1:39" ht="12" customHeight="1" thickBot="1" x14ac:dyDescent="0.25">
      <c r="A23" s="192"/>
      <c r="B23" s="100">
        <f>IF(B22="F",B22,Arbeitstage!B17)</f>
        <v>1</v>
      </c>
      <c r="C23" s="101">
        <f>IF(C22="F",C22,Arbeitstage!C17)</f>
        <v>1</v>
      </c>
      <c r="D23" s="101">
        <f>IF(D22="F",D22,Arbeitstage!D17)</f>
        <v>1</v>
      </c>
      <c r="E23" s="101">
        <f>IF(E22="F",E22,Arbeitstage!E17)</f>
        <v>1</v>
      </c>
      <c r="F23" s="101">
        <f>IF(F22="F",F22,Arbeitstage!F17)</f>
        <v>1</v>
      </c>
      <c r="G23" s="101" t="str">
        <f>IF(G22="F",G22,Arbeitstage!G17)</f>
        <v/>
      </c>
      <c r="H23" s="101" t="str">
        <f>IF(H22="F",H22,Arbeitstage!H17)</f>
        <v/>
      </c>
      <c r="I23" s="101">
        <f>IF(I22="F",I22,Arbeitstage!I17)</f>
        <v>1</v>
      </c>
      <c r="J23" s="101">
        <f>IF(J22="F",J22,Arbeitstage!J17)</f>
        <v>1</v>
      </c>
      <c r="K23" s="101">
        <f>IF(K22="F",K22,Arbeitstage!K17)</f>
        <v>1</v>
      </c>
      <c r="L23" s="101">
        <f>IF(L22="F",L22,Arbeitstage!L17)</f>
        <v>1</v>
      </c>
      <c r="M23" s="101">
        <f>IF(M22="F",M22,Arbeitstage!M17)</f>
        <v>1</v>
      </c>
      <c r="N23" s="101" t="str">
        <f>IF(N22="F",N22,Arbeitstage!N17)</f>
        <v/>
      </c>
      <c r="O23" s="101" t="str">
        <f>IF(O22="F",O22,Arbeitstage!O17)</f>
        <v/>
      </c>
      <c r="P23" s="101">
        <f>IF(P22="F",P22,Arbeitstage!P17)</f>
        <v>1</v>
      </c>
      <c r="Q23" s="101">
        <f>IF(Q22="F",Q22,Arbeitstage!Q17)</f>
        <v>1</v>
      </c>
      <c r="R23" s="101">
        <f>IF(R22="F",R22,Arbeitstage!R17)</f>
        <v>1</v>
      </c>
      <c r="S23" s="101">
        <f>IF(S22="F",S22,Arbeitstage!S17)</f>
        <v>1</v>
      </c>
      <c r="T23" s="101">
        <f>IF(T22="F",T22,Arbeitstage!T17)</f>
        <v>1</v>
      </c>
      <c r="U23" s="101" t="str">
        <f>IF(U22="F",U22,Arbeitstage!U17)</f>
        <v/>
      </c>
      <c r="V23" s="101" t="str">
        <f>IF(V22="F",V22,Arbeitstage!V17)</f>
        <v/>
      </c>
      <c r="W23" s="101" t="str">
        <f>IF(W22="F",W22,Arbeitstage!W17)</f>
        <v>F</v>
      </c>
      <c r="X23" s="101" t="str">
        <f>IF(X22="F",X22,Arbeitstage!X17)</f>
        <v>F</v>
      </c>
      <c r="Y23" s="101" t="str">
        <f>IF(Y22="F",Y22,Arbeitstage!Y17)</f>
        <v>F</v>
      </c>
      <c r="Z23" s="101" t="str">
        <f>IF(Z22="F",Z22,Arbeitstage!Z17)</f>
        <v>F</v>
      </c>
      <c r="AA23" s="101" t="str">
        <f>IF(AA22="F",AA22,Arbeitstage!AA17)</f>
        <v>F</v>
      </c>
      <c r="AB23" s="101" t="str">
        <f>IF(AB22="F",AB22,Arbeitstage!AB17)</f>
        <v>F</v>
      </c>
      <c r="AC23" s="101" t="str">
        <f>IF(AC22="F",AC22,Arbeitstage!AC17)</f>
        <v>F</v>
      </c>
      <c r="AD23" s="101" t="str">
        <f>IF(AD22="F",AD22,Arbeitstage!AD17)</f>
        <v>F</v>
      </c>
      <c r="AE23" s="101" t="str">
        <f>IF(AE22="F",AE22,Arbeitstage!AE17)</f>
        <v>F</v>
      </c>
      <c r="AF23" s="102" t="str">
        <f>IF(AF22="F",AF22,Arbeitstage!AF17)</f>
        <v>F</v>
      </c>
      <c r="AG23" s="107">
        <f>SUM(Erfassung!$D:$D)/12</f>
        <v>2.0833333333333335</v>
      </c>
      <c r="AH23" s="106">
        <f>IF(AG23="","",AG23*Erfassung!B2*SUM(Erfassung!L2:L2)/5)</f>
        <v>14</v>
      </c>
      <c r="AI23" s="108">
        <f>SUM(B23:AF23)</f>
        <v>15</v>
      </c>
      <c r="AJ23" s="122">
        <f>SUM(B22:AF22)</f>
        <v>154.56</v>
      </c>
      <c r="AK23" s="114">
        <f>ROUND(AI23*AI22/5,1)*5</f>
        <v>15</v>
      </c>
      <c r="AM23" s="110"/>
    </row>
    <row r="24" spans="1:39" ht="12.75" hidden="1" customHeight="1" x14ac:dyDescent="0.2">
      <c r="A24" s="18"/>
      <c r="B24" s="52">
        <f>AF21+1</f>
        <v>45505</v>
      </c>
      <c r="C24" s="33">
        <f t="shared" ref="C24:AF24" si="7">B24+1</f>
        <v>45506</v>
      </c>
      <c r="D24" s="33">
        <f t="shared" si="7"/>
        <v>45507</v>
      </c>
      <c r="E24" s="33">
        <f t="shared" si="7"/>
        <v>45508</v>
      </c>
      <c r="F24" s="33">
        <f t="shared" si="7"/>
        <v>45509</v>
      </c>
      <c r="G24" s="33">
        <f t="shared" si="7"/>
        <v>45510</v>
      </c>
      <c r="H24" s="33">
        <f t="shared" si="7"/>
        <v>45511</v>
      </c>
      <c r="I24" s="33">
        <f t="shared" si="7"/>
        <v>45512</v>
      </c>
      <c r="J24" s="33">
        <f t="shared" si="7"/>
        <v>45513</v>
      </c>
      <c r="K24" s="33">
        <f t="shared" si="7"/>
        <v>45514</v>
      </c>
      <c r="L24" s="33">
        <f t="shared" si="7"/>
        <v>45515</v>
      </c>
      <c r="M24" s="33">
        <f t="shared" si="7"/>
        <v>45516</v>
      </c>
      <c r="N24" s="33">
        <f t="shared" si="7"/>
        <v>45517</v>
      </c>
      <c r="O24" s="33">
        <f t="shared" si="7"/>
        <v>45518</v>
      </c>
      <c r="P24" s="33">
        <f t="shared" si="7"/>
        <v>45519</v>
      </c>
      <c r="Q24" s="33">
        <f t="shared" si="7"/>
        <v>45520</v>
      </c>
      <c r="R24" s="33">
        <f t="shared" si="7"/>
        <v>45521</v>
      </c>
      <c r="S24" s="33">
        <f t="shared" si="7"/>
        <v>45522</v>
      </c>
      <c r="T24" s="33">
        <f t="shared" si="7"/>
        <v>45523</v>
      </c>
      <c r="U24" s="33">
        <f t="shared" si="7"/>
        <v>45524</v>
      </c>
      <c r="V24" s="33">
        <f t="shared" si="7"/>
        <v>45525</v>
      </c>
      <c r="W24" s="33">
        <f t="shared" si="7"/>
        <v>45526</v>
      </c>
      <c r="X24" s="33">
        <f t="shared" si="7"/>
        <v>45527</v>
      </c>
      <c r="Y24" s="33">
        <f t="shared" si="7"/>
        <v>45528</v>
      </c>
      <c r="Z24" s="33">
        <f t="shared" si="7"/>
        <v>45529</v>
      </c>
      <c r="AA24" s="33">
        <f t="shared" si="7"/>
        <v>45530</v>
      </c>
      <c r="AB24" s="33">
        <f t="shared" si="7"/>
        <v>45531</v>
      </c>
      <c r="AC24" s="33">
        <f t="shared" si="7"/>
        <v>45532</v>
      </c>
      <c r="AD24" s="33">
        <f t="shared" si="7"/>
        <v>45533</v>
      </c>
      <c r="AE24" s="33">
        <f t="shared" si="7"/>
        <v>45534</v>
      </c>
      <c r="AF24" s="34">
        <f t="shared" si="7"/>
        <v>45535</v>
      </c>
      <c r="AI24" s="43"/>
      <c r="AJ24" s="123"/>
      <c r="AK24" s="61"/>
      <c r="AM24" s="110"/>
    </row>
    <row r="25" spans="1:39" ht="12.75" customHeight="1" x14ac:dyDescent="0.2">
      <c r="A25" s="190" t="s">
        <v>37</v>
      </c>
      <c r="B25" s="97" t="str">
        <f>IF(ISNA(VLOOKUP(B24,Feiertage!$A:$C,3,FALSE)),IF(OR(WEEKDAY(B24)=1,WEEKDAY(B24)=7),"",Erfassung!$B$2*SUM(Erfassung!$M2:$M2)/5),"F")</f>
        <v>F</v>
      </c>
      <c r="C25" s="98">
        <f>IF(ISNA(VLOOKUP(C24,Feiertage!$A:$C,3,FALSE)),IF(OR(WEEKDAY(C24)=1,WEEKDAY(C24)=7),"",Erfassung!$B$2*SUM(Erfassung!$M2:$M2)/5),"F")</f>
        <v>6.7200000000000006</v>
      </c>
      <c r="D25" s="98" t="str">
        <f>IF(ISNA(VLOOKUP(D24,Feiertage!$A:$C,3,FALSE)),IF(OR(WEEKDAY(D24)=1,WEEKDAY(D24)=7),"",Erfassung!$B$2*SUM(Erfassung!$M2:$M2)/5),"F")</f>
        <v/>
      </c>
      <c r="E25" s="98" t="str">
        <f>IF(ISNA(VLOOKUP(E24,Feiertage!$A:$C,3,FALSE)),IF(OR(WEEKDAY(E24)=1,WEEKDAY(E24)=7),"",Erfassung!$B$2*SUM(Erfassung!$M2:$M2)/5),"F")</f>
        <v/>
      </c>
      <c r="F25" s="98">
        <f>IF(ISNA(VLOOKUP(F24,Feiertage!$A:$C,3,FALSE)),IF(OR(WEEKDAY(F24)=1,WEEKDAY(F24)=7),"",Erfassung!$B$2*SUM(Erfassung!$M2:$M2)/5),"F")</f>
        <v>6.7200000000000006</v>
      </c>
      <c r="G25" s="98">
        <f>IF(ISNA(VLOOKUP(G24,Feiertage!$A:$C,3,FALSE)),IF(OR(WEEKDAY(G24)=1,WEEKDAY(G24)=7),"",Erfassung!$B$2*SUM(Erfassung!$M2:$M2)/5),"F")</f>
        <v>6.7200000000000006</v>
      </c>
      <c r="H25" s="98">
        <f>IF(ISNA(VLOOKUP(H24,Feiertage!$A:$C,3,FALSE)),IF(OR(WEEKDAY(H24)=1,WEEKDAY(H24)=7),"",Erfassung!$B$2*SUM(Erfassung!$M2:$M2)/5),"F")</f>
        <v>6.7200000000000006</v>
      </c>
      <c r="I25" s="98">
        <f>IF(ISNA(VLOOKUP(I24,Feiertage!$A:$C,3,FALSE)),IF(OR(WEEKDAY(I24)=1,WEEKDAY(I24)=7),"",Erfassung!$B$2*SUM(Erfassung!$M2:$M2)/5),"F")</f>
        <v>6.7200000000000006</v>
      </c>
      <c r="J25" s="98">
        <f>IF(ISNA(VLOOKUP(J24,Feiertage!$A:$C,3,FALSE)),IF(OR(WEEKDAY(J24)=1,WEEKDAY(J24)=7),"",Erfassung!$B$2*SUM(Erfassung!$M2:$M2)/5),"F")</f>
        <v>6.7200000000000006</v>
      </c>
      <c r="K25" s="98" t="str">
        <f>IF(ISNA(VLOOKUP(K24,Feiertage!$A:$C,3,FALSE)),IF(OR(WEEKDAY(K24)=1,WEEKDAY(K24)=7),"",Erfassung!$B$2*SUM(Erfassung!$M2:$M2)/5),"F")</f>
        <v/>
      </c>
      <c r="L25" s="98" t="str">
        <f>IF(ISNA(VLOOKUP(L24,Feiertage!$A:$C,3,FALSE)),IF(OR(WEEKDAY(L24)=1,WEEKDAY(L24)=7),"",Erfassung!$B$2*SUM(Erfassung!$M2:$M2)/5),"F")</f>
        <v/>
      </c>
      <c r="M25" s="98">
        <f>IF(ISNA(VLOOKUP(M24,Feiertage!$A:$C,3,FALSE)),IF(OR(WEEKDAY(M24)=1,WEEKDAY(M24)=7),"",Erfassung!$B$2*SUM(Erfassung!$M2:$M2)/5),"F")</f>
        <v>6.7200000000000006</v>
      </c>
      <c r="N25" s="98">
        <f>IF(ISNA(VLOOKUP(N24,Feiertage!$A:$C,3,FALSE)),IF(OR(WEEKDAY(N24)=1,WEEKDAY(N24)=7),"",Erfassung!$B$2*SUM(Erfassung!$M2:$M2)/5),"F")</f>
        <v>6.7200000000000006</v>
      </c>
      <c r="O25" s="98">
        <f>IF(ISNA(VLOOKUP(O24,Feiertage!$A:$C,3,FALSE)),IF(OR(WEEKDAY(O24)=1,WEEKDAY(O24)=7),"",Erfassung!$B$2*SUM(Erfassung!$M2:$M2)/5),"F")</f>
        <v>6.7200000000000006</v>
      </c>
      <c r="P25" s="98">
        <f>IF(ISNA(VLOOKUP(P24,Feiertage!$A:$C,3,FALSE)),IF(OR(WEEKDAY(P24)=1,WEEKDAY(P24)=7),"",Erfassung!$B$2*SUM(Erfassung!$M2:$M2)/5),"F")</f>
        <v>6.7200000000000006</v>
      </c>
      <c r="Q25" s="98">
        <f>IF(ISNA(VLOOKUP(Q24,Feiertage!$A:$C,3,FALSE)),IF(OR(WEEKDAY(Q24)=1,WEEKDAY(Q24)=7),"",Erfassung!$B$2*SUM(Erfassung!$M2:$M2)/5),"F")</f>
        <v>6.7200000000000006</v>
      </c>
      <c r="R25" s="98" t="str">
        <f>IF(ISNA(VLOOKUP(R24,Feiertage!$A:$C,3,FALSE)),IF(OR(WEEKDAY(R24)=1,WEEKDAY(R24)=7),"",Erfassung!$B$2*SUM(Erfassung!$M2:$M2)/5),"F")</f>
        <v/>
      </c>
      <c r="S25" s="98" t="str">
        <f>IF(ISNA(VLOOKUP(S24,Feiertage!$A:$C,3,FALSE)),IF(OR(WEEKDAY(S24)=1,WEEKDAY(S24)=7),"",Erfassung!$B$2*SUM(Erfassung!$M2:$M2)/5),"F")</f>
        <v/>
      </c>
      <c r="T25" s="98">
        <f>IF(ISNA(VLOOKUP(T24,Feiertage!$A:$C,3,FALSE)),IF(OR(WEEKDAY(T24)=1,WEEKDAY(T24)=7),"",Erfassung!$B$2*SUM(Erfassung!$M2:$M2)/5),"F")</f>
        <v>6.7200000000000006</v>
      </c>
      <c r="U25" s="98">
        <f>IF(ISNA(VLOOKUP(U24,Feiertage!$A:$C,3,FALSE)),IF(OR(WEEKDAY(U24)=1,WEEKDAY(U24)=7),"",Erfassung!$B$2*SUM(Erfassung!$M2:$M2)/5),"F")</f>
        <v>6.7200000000000006</v>
      </c>
      <c r="V25" s="98">
        <f>IF(ISNA(VLOOKUP(V24,Feiertage!$A:$C,3,FALSE)),IF(OR(WEEKDAY(V24)=1,WEEKDAY(V24)=7),"",Erfassung!$B$2*SUM(Erfassung!$M2:$M2)/5),"F")</f>
        <v>6.7200000000000006</v>
      </c>
      <c r="W25" s="98">
        <f>IF(ISNA(VLOOKUP(W24,Feiertage!$A:$C,3,FALSE)),IF(OR(WEEKDAY(W24)=1,WEEKDAY(W24)=7),"",Erfassung!$B$2*SUM(Erfassung!$M2:$M2)/5),"F")</f>
        <v>6.7200000000000006</v>
      </c>
      <c r="X25" s="98">
        <f>IF(ISNA(VLOOKUP(X24,Feiertage!$A:$C,3,FALSE)),IF(OR(WEEKDAY(X24)=1,WEEKDAY(X24)=7),"",Erfassung!$B$2*SUM(Erfassung!$M2:$M2)/5),"F")</f>
        <v>6.7200000000000006</v>
      </c>
      <c r="Y25" s="98" t="str">
        <f>IF(ISNA(VLOOKUP(Y24,Feiertage!$A:$C,3,FALSE)),IF(OR(WEEKDAY(Y24)=1,WEEKDAY(Y24)=7),"",Erfassung!$B$2*SUM(Erfassung!$M2:$M2)/5),"F")</f>
        <v/>
      </c>
      <c r="Z25" s="98" t="str">
        <f>IF(ISNA(VLOOKUP(Z24,Feiertage!$A:$C,3,FALSE)),IF(OR(WEEKDAY(Z24)=1,WEEKDAY(Z24)=7),"",Erfassung!$B$2*SUM(Erfassung!$M2:$M2)/5),"F")</f>
        <v/>
      </c>
      <c r="AA25" s="98">
        <f>IF(ISNA(VLOOKUP(AA24,Feiertage!$A:$C,3,FALSE)),IF(OR(WEEKDAY(AA24)=1,WEEKDAY(AA24)=7),"",Erfassung!$B$2*SUM(Erfassung!$M2:$M2)/5),"F")</f>
        <v>6.7200000000000006</v>
      </c>
      <c r="AB25" s="98">
        <f>IF(ISNA(VLOOKUP(AB24,Feiertage!$A:$C,3,FALSE)),IF(OR(WEEKDAY(AB24)=1,WEEKDAY(AB24)=7),"",Erfassung!$B$2*SUM(Erfassung!$M2:$M2)/5),"F")</f>
        <v>6.7200000000000006</v>
      </c>
      <c r="AC25" s="98">
        <f>IF(ISNA(VLOOKUP(AC24,Feiertage!$A:$C,3,FALSE)),IF(OR(WEEKDAY(AC24)=1,WEEKDAY(AC24)=7),"",Erfassung!$B$2*SUM(Erfassung!$M2:$M2)/5),"F")</f>
        <v>6.7200000000000006</v>
      </c>
      <c r="AD25" s="98">
        <f>IF(ISNA(VLOOKUP(AD24,Feiertage!$A:$C,3,FALSE)),IF(OR(WEEKDAY(AD24)=1,WEEKDAY(AD24)=7),"",Erfassung!$B$2*SUM(Erfassung!$M2:$M2)/5),"F")</f>
        <v>6.7200000000000006</v>
      </c>
      <c r="AE25" s="98">
        <f>IF(ISNA(VLOOKUP(AE24,Feiertage!$A:$C,3,FALSE)),IF(OR(WEEKDAY(AE24)=1,WEEKDAY(AE24)=7),"",Erfassung!$B$2*SUM(Erfassung!$M2:$M2)/5),"F")</f>
        <v>6.7200000000000006</v>
      </c>
      <c r="AF25" s="99" t="str">
        <f>IF(ISNA(VLOOKUP(AF24,Feiertage!$A:$C,3,FALSE)),IF(OR(WEEKDAY(AF24)=1,WEEKDAY(AF24)=7),"",Erfassung!$B$2*SUM(Erfassung!$M2:$M2)/5),"F")</f>
        <v/>
      </c>
      <c r="AG25" s="1"/>
      <c r="AH25" s="1"/>
      <c r="AI25" s="109">
        <f>Erfassung!M2+20%</f>
        <v>1</v>
      </c>
      <c r="AJ25" s="122" t="s">
        <v>37</v>
      </c>
      <c r="AK25" s="113"/>
      <c r="AM25" s="110"/>
    </row>
    <row r="26" spans="1:39" ht="12" customHeight="1" thickBot="1" x14ac:dyDescent="0.25">
      <c r="A26" s="192"/>
      <c r="B26" s="100" t="str">
        <f>IF(B25="F",B25,Arbeitstage!B19)</f>
        <v>F</v>
      </c>
      <c r="C26" s="101" t="str">
        <f>IF(C25="F",C25,Arbeitstage!C19)</f>
        <v>F</v>
      </c>
      <c r="D26" s="101" t="str">
        <f>IF(D25="F",D25,Arbeitstage!D19)</f>
        <v>F</v>
      </c>
      <c r="E26" s="101" t="str">
        <f>IF(E25="F",E25,Arbeitstage!E19)</f>
        <v>F</v>
      </c>
      <c r="F26" s="101" t="str">
        <f>IF(F25="F",F25,Arbeitstage!F19)</f>
        <v>F</v>
      </c>
      <c r="G26" s="101" t="str">
        <f>IF(G25="F",G25,Arbeitstage!G19)</f>
        <v>F</v>
      </c>
      <c r="H26" s="101" t="str">
        <f>IF(H25="F",H25,Arbeitstage!H19)</f>
        <v>F</v>
      </c>
      <c r="I26" s="101" t="str">
        <f>IF(I25="F",I25,Arbeitstage!I19)</f>
        <v>F</v>
      </c>
      <c r="J26" s="101" t="str">
        <f>IF(J25="F",J25,Arbeitstage!J19)</f>
        <v>F</v>
      </c>
      <c r="K26" s="101" t="str">
        <f>IF(K25="F",K25,Arbeitstage!K19)</f>
        <v/>
      </c>
      <c r="L26" s="101" t="str">
        <f>IF(L25="F",L25,Arbeitstage!L19)</f>
        <v/>
      </c>
      <c r="M26" s="101">
        <f>IF(M25="F",M25,Arbeitstage!M19)</f>
        <v>1</v>
      </c>
      <c r="N26" s="101">
        <f>IF(N25="F",N25,Arbeitstage!N19)</f>
        <v>1</v>
      </c>
      <c r="O26" s="101">
        <f>IF(O25="F",O25,Arbeitstage!O19)</f>
        <v>1</v>
      </c>
      <c r="P26" s="101">
        <f>IF(P25="F",P25,Arbeitstage!P19)</f>
        <v>1</v>
      </c>
      <c r="Q26" s="101">
        <f>IF(Q25="F",Q25,Arbeitstage!Q19)</f>
        <v>1</v>
      </c>
      <c r="R26" s="101" t="str">
        <f>IF(R25="F",R25,Arbeitstage!R19)</f>
        <v/>
      </c>
      <c r="S26" s="101" t="str">
        <f>IF(S25="F",S25,Arbeitstage!S19)</f>
        <v/>
      </c>
      <c r="T26" s="101">
        <f>IF(T25="F",T25,Arbeitstage!T19)</f>
        <v>1</v>
      </c>
      <c r="U26" s="101">
        <f>IF(U25="F",U25,Arbeitstage!U19)</f>
        <v>1</v>
      </c>
      <c r="V26" s="101">
        <f>IF(V25="F",V25,Arbeitstage!V19)</f>
        <v>1</v>
      </c>
      <c r="W26" s="101">
        <f>IF(W25="F",W25,Arbeitstage!W19)</f>
        <v>1</v>
      </c>
      <c r="X26" s="101">
        <f>IF(X25="F",X25,Arbeitstage!X19)</f>
        <v>1</v>
      </c>
      <c r="Y26" s="101" t="str">
        <f>IF(Y25="F",Y25,Arbeitstage!Y19)</f>
        <v/>
      </c>
      <c r="Z26" s="101" t="str">
        <f>IF(Z25="F",Z25,Arbeitstage!Z19)</f>
        <v/>
      </c>
      <c r="AA26" s="101">
        <f>IF(AA25="F",AA25,Arbeitstage!AA19)</f>
        <v>1</v>
      </c>
      <c r="AB26" s="101">
        <f>IF(AB25="F",AB25,Arbeitstage!AB19)</f>
        <v>1</v>
      </c>
      <c r="AC26" s="101">
        <f>IF(AC25="F",AC25,Arbeitstage!AC19)</f>
        <v>1</v>
      </c>
      <c r="AD26" s="101">
        <f>IF(AD25="F",AD25,Arbeitstage!AD19)</f>
        <v>1</v>
      </c>
      <c r="AE26" s="101">
        <f>IF(AE25="F",AE25,Arbeitstage!AE19)</f>
        <v>1</v>
      </c>
      <c r="AF26" s="102" t="str">
        <f>IF(AF25="F",AF25,Arbeitstage!AF19)</f>
        <v/>
      </c>
      <c r="AG26" s="107">
        <f>SUM(Erfassung!$D:$D)/12</f>
        <v>2.0833333333333335</v>
      </c>
      <c r="AH26" s="106">
        <f>IF(AG26="","",AG26*Erfassung!B2*SUM(Erfassung!M2:M2)/5)</f>
        <v>14</v>
      </c>
      <c r="AI26" s="108">
        <f>SUM(B26:AF26)</f>
        <v>15</v>
      </c>
      <c r="AJ26" s="122">
        <f>SUM(B25:AF25)</f>
        <v>141.12</v>
      </c>
      <c r="AK26" s="114">
        <f>ROUND(AI26*AI25/5,1)*5</f>
        <v>15</v>
      </c>
      <c r="AM26" s="110"/>
    </row>
    <row r="27" spans="1:39" ht="12.75" hidden="1" customHeight="1" x14ac:dyDescent="0.2">
      <c r="A27" s="18"/>
      <c r="B27" s="32">
        <f>AF24+1</f>
        <v>45536</v>
      </c>
      <c r="C27" s="33">
        <f t="shared" ref="C27:AE27" si="8">B27+1</f>
        <v>45537</v>
      </c>
      <c r="D27" s="33">
        <f t="shared" si="8"/>
        <v>45538</v>
      </c>
      <c r="E27" s="33">
        <f t="shared" si="8"/>
        <v>45539</v>
      </c>
      <c r="F27" s="33">
        <f t="shared" si="8"/>
        <v>45540</v>
      </c>
      <c r="G27" s="33">
        <f t="shared" si="8"/>
        <v>45541</v>
      </c>
      <c r="H27" s="33">
        <f t="shared" si="8"/>
        <v>45542</v>
      </c>
      <c r="I27" s="33">
        <f t="shared" si="8"/>
        <v>45543</v>
      </c>
      <c r="J27" s="33">
        <f t="shared" si="8"/>
        <v>45544</v>
      </c>
      <c r="K27" s="33">
        <f t="shared" si="8"/>
        <v>45545</v>
      </c>
      <c r="L27" s="33">
        <f t="shared" si="8"/>
        <v>45546</v>
      </c>
      <c r="M27" s="33">
        <f t="shared" si="8"/>
        <v>45547</v>
      </c>
      <c r="N27" s="33">
        <f t="shared" si="8"/>
        <v>45548</v>
      </c>
      <c r="O27" s="33">
        <f t="shared" si="8"/>
        <v>45549</v>
      </c>
      <c r="P27" s="33">
        <f t="shared" si="8"/>
        <v>45550</v>
      </c>
      <c r="Q27" s="33">
        <f t="shared" si="8"/>
        <v>45551</v>
      </c>
      <c r="R27" s="33">
        <f t="shared" si="8"/>
        <v>45552</v>
      </c>
      <c r="S27" s="33">
        <f t="shared" si="8"/>
        <v>45553</v>
      </c>
      <c r="T27" s="33">
        <f t="shared" si="8"/>
        <v>45554</v>
      </c>
      <c r="U27" s="33">
        <f t="shared" si="8"/>
        <v>45555</v>
      </c>
      <c r="V27" s="33">
        <f t="shared" si="8"/>
        <v>45556</v>
      </c>
      <c r="W27" s="33">
        <f t="shared" si="8"/>
        <v>45557</v>
      </c>
      <c r="X27" s="33">
        <f t="shared" si="8"/>
        <v>45558</v>
      </c>
      <c r="Y27" s="33">
        <f t="shared" si="8"/>
        <v>45559</v>
      </c>
      <c r="Z27" s="33">
        <f t="shared" si="8"/>
        <v>45560</v>
      </c>
      <c r="AA27" s="33">
        <f t="shared" si="8"/>
        <v>45561</v>
      </c>
      <c r="AB27" s="33">
        <f t="shared" si="8"/>
        <v>45562</v>
      </c>
      <c r="AC27" s="33">
        <f t="shared" si="8"/>
        <v>45563</v>
      </c>
      <c r="AD27" s="33">
        <f t="shared" si="8"/>
        <v>45564</v>
      </c>
      <c r="AE27" s="33">
        <f t="shared" si="8"/>
        <v>45565</v>
      </c>
      <c r="AF27" s="34"/>
      <c r="AI27" s="43"/>
      <c r="AJ27" s="123"/>
      <c r="AK27" s="61"/>
    </row>
    <row r="28" spans="1:39" ht="12.75" customHeight="1" x14ac:dyDescent="0.2">
      <c r="A28" s="190" t="s">
        <v>38</v>
      </c>
      <c r="B28" s="97" t="str">
        <f>IF(ISNA(VLOOKUP(B27,Feiertage!$A:$C,3,FALSE)),IF(OR(WEEKDAY(B27)=1,WEEKDAY(B27)=7),"",Erfassung!$B$2*SUM(Erfassung!$N2:$N2)/5),"F")</f>
        <v/>
      </c>
      <c r="C28" s="98">
        <f>IF(ISNA(VLOOKUP(C27,Feiertage!$A:$C,3,FALSE)),IF(OR(WEEKDAY(C27)=1,WEEKDAY(C27)=7),"",Erfassung!$B$2*SUM(Erfassung!$N2:$N2)/5),"F")</f>
        <v>6.7200000000000006</v>
      </c>
      <c r="D28" s="98">
        <f>IF(ISNA(VLOOKUP(D27,Feiertage!$A:$C,3,FALSE)),IF(OR(WEEKDAY(D27)=1,WEEKDAY(D27)=7),"",Erfassung!$B$2*SUM(Erfassung!$N2:$N2)/5),"F")</f>
        <v>6.7200000000000006</v>
      </c>
      <c r="E28" s="98">
        <f>IF(ISNA(VLOOKUP(E27,Feiertage!$A:$C,3,FALSE)),IF(OR(WEEKDAY(E27)=1,WEEKDAY(E27)=7),"",Erfassung!$B$2*SUM(Erfassung!$N2:$N2)/5),"F")</f>
        <v>6.7200000000000006</v>
      </c>
      <c r="F28" s="98">
        <f>IF(ISNA(VLOOKUP(F27,Feiertage!$A:$C,3,FALSE)),IF(OR(WEEKDAY(F27)=1,WEEKDAY(F27)=7),"",Erfassung!$B$2*SUM(Erfassung!$N2:$N2)/5),"F")</f>
        <v>6.7200000000000006</v>
      </c>
      <c r="G28" s="98">
        <f>IF(ISNA(VLOOKUP(G27,Feiertage!$A:$C,3,FALSE)),IF(OR(WEEKDAY(G27)=1,WEEKDAY(G27)=7),"",Erfassung!$B$2*SUM(Erfassung!$N2:$N2)/5),"F")</f>
        <v>6.7200000000000006</v>
      </c>
      <c r="H28" s="98" t="str">
        <f>IF(ISNA(VLOOKUP(H27,Feiertage!$A:$C,3,FALSE)),IF(OR(WEEKDAY(H27)=1,WEEKDAY(H27)=7),"",Erfassung!$B$2*SUM(Erfassung!$N2:$N2)/5),"F")</f>
        <v/>
      </c>
      <c r="I28" s="98" t="str">
        <f>IF(ISNA(VLOOKUP(I27,Feiertage!$A:$C,3,FALSE)),IF(OR(WEEKDAY(I27)=1,WEEKDAY(I27)=7),"",Erfassung!$B$2*SUM(Erfassung!$N2:$N2)/5),"F")</f>
        <v/>
      </c>
      <c r="J28" s="98">
        <f>IF(ISNA(VLOOKUP(J27,Feiertage!$A:$C,3,FALSE)),IF(OR(WEEKDAY(J27)=1,WEEKDAY(J27)=7),"",Erfassung!$B$2*SUM(Erfassung!$N2:$N2)/5),"F")</f>
        <v>6.7200000000000006</v>
      </c>
      <c r="K28" s="98">
        <f>IF(ISNA(VLOOKUP(K27,Feiertage!$A:$C,3,FALSE)),IF(OR(WEEKDAY(K27)=1,WEEKDAY(K27)=7),"",Erfassung!$B$2*SUM(Erfassung!$N2:$N2)/5),"F")</f>
        <v>6.7200000000000006</v>
      </c>
      <c r="L28" s="98">
        <f>IF(ISNA(VLOOKUP(L27,Feiertage!$A:$C,3,FALSE)),IF(OR(WEEKDAY(L27)=1,WEEKDAY(L27)=7),"",Erfassung!$B$2*SUM(Erfassung!$N2:$N2)/5),"F")</f>
        <v>6.7200000000000006</v>
      </c>
      <c r="M28" s="98">
        <f>IF(ISNA(VLOOKUP(M27,Feiertage!$A:$C,3,FALSE)),IF(OR(WEEKDAY(M27)=1,WEEKDAY(M27)=7),"",Erfassung!$B$2*SUM(Erfassung!$N2:$N2)/5),"F")</f>
        <v>6.7200000000000006</v>
      </c>
      <c r="N28" s="98">
        <f>IF(ISNA(VLOOKUP(N27,Feiertage!$A:$C,3,FALSE)),IF(OR(WEEKDAY(N27)=1,WEEKDAY(N27)=7),"",Erfassung!$B$2*SUM(Erfassung!$N2:$N2)/5),"F")</f>
        <v>6.7200000000000006</v>
      </c>
      <c r="O28" s="98" t="str">
        <f>IF(ISNA(VLOOKUP(O27,Feiertage!$A:$C,3,FALSE)),IF(OR(WEEKDAY(O27)=1,WEEKDAY(O27)=7),"",Erfassung!$B$2*SUM(Erfassung!$N2:$N2)/5),"F")</f>
        <v/>
      </c>
      <c r="P28" s="98" t="str">
        <f>IF(ISNA(VLOOKUP(P27,Feiertage!$A:$C,3,FALSE)),IF(OR(WEEKDAY(P27)=1,WEEKDAY(P27)=7),"",Erfassung!$B$2*SUM(Erfassung!$N2:$N2)/5),"F")</f>
        <v/>
      </c>
      <c r="Q28" s="98">
        <f>IF(ISNA(VLOOKUP(Q27,Feiertage!$A:$C,3,FALSE)),IF(OR(WEEKDAY(Q27)=1,WEEKDAY(Q27)=7),"",Erfassung!$B$2*SUM(Erfassung!$N2:$N2)/5),"F")</f>
        <v>6.7200000000000006</v>
      </c>
      <c r="R28" s="98">
        <f>IF(ISNA(VLOOKUP(R27,Feiertage!$A:$C,3,FALSE)),IF(OR(WEEKDAY(R27)=1,WEEKDAY(R27)=7),"",Erfassung!$B$2*SUM(Erfassung!$N2:$N2)/5),"F")</f>
        <v>6.7200000000000006</v>
      </c>
      <c r="S28" s="98">
        <f>IF(ISNA(VLOOKUP(S27,Feiertage!$A:$C,3,FALSE)),IF(OR(WEEKDAY(S27)=1,WEEKDAY(S27)=7),"",Erfassung!$B$2*SUM(Erfassung!$N2:$N2)/5),"F")</f>
        <v>6.7200000000000006</v>
      </c>
      <c r="T28" s="98">
        <f>IF(ISNA(VLOOKUP(T27,Feiertage!$A:$C,3,FALSE)),IF(OR(WEEKDAY(T27)=1,WEEKDAY(T27)=7),"",Erfassung!$B$2*SUM(Erfassung!$N2:$N2)/5),"F")</f>
        <v>6.7200000000000006</v>
      </c>
      <c r="U28" s="98">
        <f>IF(ISNA(VLOOKUP(U27,Feiertage!$A:$C,3,FALSE)),IF(OR(WEEKDAY(U27)=1,WEEKDAY(U27)=7),"",Erfassung!$B$2*SUM(Erfassung!$N2:$N2)/5),"F")</f>
        <v>6.7200000000000006</v>
      </c>
      <c r="V28" s="98" t="str">
        <f>IF(ISNA(VLOOKUP(V27,Feiertage!$A:$C,3,FALSE)),IF(OR(WEEKDAY(V27)=1,WEEKDAY(V27)=7),"",Erfassung!$B$2*SUM(Erfassung!$N2:$N2)/5),"F")</f>
        <v/>
      </c>
      <c r="W28" s="98" t="str">
        <f>IF(ISNA(VLOOKUP(W27,Feiertage!$A:$C,3,FALSE)),IF(OR(WEEKDAY(W27)=1,WEEKDAY(W27)=7),"",Erfassung!$B$2*SUM(Erfassung!$N2:$N2)/5),"F")</f>
        <v/>
      </c>
      <c r="X28" s="98">
        <f>IF(ISNA(VLOOKUP(X27,Feiertage!$A:$C,3,FALSE)),IF(OR(WEEKDAY(X27)=1,WEEKDAY(X27)=7),"",Erfassung!$B$2*SUM(Erfassung!$N2:$N2)/5),"F")</f>
        <v>6.7200000000000006</v>
      </c>
      <c r="Y28" s="98">
        <f>IF(ISNA(VLOOKUP(Y27,Feiertage!$A:$C,3,FALSE)),IF(OR(WEEKDAY(Y27)=1,WEEKDAY(Y27)=7),"",Erfassung!$B$2*SUM(Erfassung!$N2:$N2)/5),"F")</f>
        <v>6.7200000000000006</v>
      </c>
      <c r="Z28" s="98">
        <f>IF(ISNA(VLOOKUP(Z27,Feiertage!$A:$C,3,FALSE)),IF(OR(WEEKDAY(Z27)=1,WEEKDAY(Z27)=7),"",Erfassung!$B$2*SUM(Erfassung!$N2:$N2)/5),"F")</f>
        <v>6.7200000000000006</v>
      </c>
      <c r="AA28" s="98">
        <f>IF(ISNA(VLOOKUP(AA27,Feiertage!$A:$C,3,FALSE)),IF(OR(WEEKDAY(AA27)=1,WEEKDAY(AA27)=7),"",Erfassung!$B$2*SUM(Erfassung!$N2:$N2)/5),"F")</f>
        <v>6.7200000000000006</v>
      </c>
      <c r="AB28" s="98">
        <f>IF(ISNA(VLOOKUP(AB27,Feiertage!$A:$C,3,FALSE)),IF(OR(WEEKDAY(AB27)=1,WEEKDAY(AB27)=7),"",Erfassung!$B$2*SUM(Erfassung!$N2:$N2)/5),"F")</f>
        <v>6.7200000000000006</v>
      </c>
      <c r="AC28" s="98" t="str">
        <f>IF(ISNA(VLOOKUP(AC27,Feiertage!$A:$C,3,FALSE)),IF(OR(WEEKDAY(AC27)=1,WEEKDAY(AC27)=7),"",Erfassung!$B$2*SUM(Erfassung!$N2:$N2)/5),"F")</f>
        <v/>
      </c>
      <c r="AD28" s="98" t="str">
        <f>IF(ISNA(VLOOKUP(AD27,Feiertage!$A:$C,3,FALSE)),IF(OR(WEEKDAY(AD27)=1,WEEKDAY(AD27)=7),"",Erfassung!$B$2*SUM(Erfassung!$N2:$N2)/5),"F")</f>
        <v/>
      </c>
      <c r="AE28" s="98">
        <f>IF(ISNA(VLOOKUP(AE27,Feiertage!$A:$C,3,FALSE)),IF(OR(WEEKDAY(AE27)=1,WEEKDAY(AE27)=7),"",Erfassung!$B$2*SUM(Erfassung!$N2:$N2)/5),"F")</f>
        <v>6.7200000000000006</v>
      </c>
      <c r="AF28" s="99" t="str">
        <f>IF(ISNA(VLOOKUP(AF27,Feiertage!$A:$C,3,FALSE)),IF(OR(WEEKDAY(AF27)=1,WEEKDAY(AF27)=7),"",Erfassung!$B$2*SUM(Erfassung!$N2:$N2)/5),"F")</f>
        <v/>
      </c>
      <c r="AG28" s="1"/>
      <c r="AH28" s="1"/>
      <c r="AI28" s="109">
        <f>Erfassung!N2+20%</f>
        <v>1</v>
      </c>
      <c r="AJ28" s="122" t="s">
        <v>38</v>
      </c>
      <c r="AK28" s="113"/>
    </row>
    <row r="29" spans="1:39" ht="12" customHeight="1" thickBot="1" x14ac:dyDescent="0.25">
      <c r="A29" s="192"/>
      <c r="B29" s="100" t="str">
        <f>IF(B28="F",B28,Arbeitstage!B21)</f>
        <v/>
      </c>
      <c r="C29" s="101">
        <f>IF(C28="F",C28,Arbeitstage!C21)</f>
        <v>1</v>
      </c>
      <c r="D29" s="101">
        <f>IF(D28="F",D28,Arbeitstage!D21)</f>
        <v>1</v>
      </c>
      <c r="E29" s="101">
        <f>IF(E28="F",E28,Arbeitstage!E21)</f>
        <v>1</v>
      </c>
      <c r="F29" s="101">
        <f>IF(F28="F",F28,Arbeitstage!F21)</f>
        <v>1</v>
      </c>
      <c r="G29" s="101">
        <f>IF(G28="F",G28,Arbeitstage!G21)</f>
        <v>1</v>
      </c>
      <c r="H29" s="101" t="str">
        <f>IF(H28="F",H28,Arbeitstage!H21)</f>
        <v/>
      </c>
      <c r="I29" s="101" t="str">
        <f>IF(I28="F",I28,Arbeitstage!I21)</f>
        <v/>
      </c>
      <c r="J29" s="101">
        <f>IF(J28="F",J28,Arbeitstage!J21)</f>
        <v>1</v>
      </c>
      <c r="K29" s="101">
        <f>IF(K28="F",K28,Arbeitstage!K21)</f>
        <v>1</v>
      </c>
      <c r="L29" s="101">
        <f>IF(L28="F",L28,Arbeitstage!L21)</f>
        <v>1</v>
      </c>
      <c r="M29" s="101">
        <f>IF(M28="F",M28,Arbeitstage!M21)</f>
        <v>1</v>
      </c>
      <c r="N29" s="101">
        <f>IF(N28="F",N28,Arbeitstage!N21)</f>
        <v>1</v>
      </c>
      <c r="O29" s="101" t="str">
        <f>IF(O28="F",O28,Arbeitstage!O21)</f>
        <v/>
      </c>
      <c r="P29" s="101" t="str">
        <f>IF(P28="F",P28,Arbeitstage!P21)</f>
        <v/>
      </c>
      <c r="Q29" s="101">
        <f>IF(Q28="F",Q28,Arbeitstage!Q21)</f>
        <v>1</v>
      </c>
      <c r="R29" s="101">
        <f>IF(R28="F",R28,Arbeitstage!R21)</f>
        <v>1</v>
      </c>
      <c r="S29" s="101">
        <f>IF(S28="F",S28,Arbeitstage!S21)</f>
        <v>1</v>
      </c>
      <c r="T29" s="101">
        <f>IF(T28="F",T28,Arbeitstage!T21)</f>
        <v>1</v>
      </c>
      <c r="U29" s="101">
        <f>IF(U28="F",U28,Arbeitstage!U21)</f>
        <v>1</v>
      </c>
      <c r="V29" s="101" t="str">
        <f>IF(V28="F",V28,Arbeitstage!V21)</f>
        <v/>
      </c>
      <c r="W29" s="101" t="str">
        <f>IF(W28="F",W28,Arbeitstage!W21)</f>
        <v/>
      </c>
      <c r="X29" s="101">
        <f>IF(X28="F",X28,Arbeitstage!X21)</f>
        <v>1</v>
      </c>
      <c r="Y29" s="101">
        <f>IF(Y28="F",Y28,Arbeitstage!Y21)</f>
        <v>1</v>
      </c>
      <c r="Z29" s="101">
        <f>IF(Z28="F",Z28,Arbeitstage!Z21)</f>
        <v>1</v>
      </c>
      <c r="AA29" s="101">
        <f>IF(AA28="F",AA28,Arbeitstage!AA21)</f>
        <v>1</v>
      </c>
      <c r="AB29" s="101">
        <f>IF(AB28="F",AB28,Arbeitstage!AB21)</f>
        <v>1</v>
      </c>
      <c r="AC29" s="101" t="str">
        <f>IF(AC28="F",AC28,Arbeitstage!AC21)</f>
        <v/>
      </c>
      <c r="AD29" s="101" t="str">
        <f>IF(AD28="F",AD28,Arbeitstage!AD21)</f>
        <v/>
      </c>
      <c r="AE29" s="101" t="str">
        <f>IF(AE28="F",AE28,Arbeitstage!AE21)</f>
        <v>F</v>
      </c>
      <c r="AF29" s="102" t="str">
        <f>IF(AF28="F",AF28,Arbeitstage!AF21)</f>
        <v/>
      </c>
      <c r="AG29" s="107">
        <f>SUM(Erfassung!$D:$D)/12</f>
        <v>2.0833333333333335</v>
      </c>
      <c r="AH29" s="106">
        <f>IF(AG29="","",AG29*Erfassung!B2*SUM(Erfassung!N2:N2)/5)</f>
        <v>14</v>
      </c>
      <c r="AI29" s="108">
        <f>SUM(B29:AF29)</f>
        <v>20</v>
      </c>
      <c r="AJ29" s="122">
        <f>SUM(B28:AF28)</f>
        <v>141.12</v>
      </c>
      <c r="AK29" s="114">
        <f>ROUND(AI29*AI28/5,1)*5</f>
        <v>20</v>
      </c>
    </row>
    <row r="30" spans="1:39" ht="12.75" hidden="1" customHeight="1" x14ac:dyDescent="0.2">
      <c r="A30" s="18"/>
      <c r="B30" s="52">
        <f>AE27+1</f>
        <v>45566</v>
      </c>
      <c r="C30" s="53">
        <f t="shared" ref="C30:AF30" si="9">B30+1</f>
        <v>45567</v>
      </c>
      <c r="D30" s="53">
        <f t="shared" si="9"/>
        <v>45568</v>
      </c>
      <c r="E30" s="53">
        <f t="shared" si="9"/>
        <v>45569</v>
      </c>
      <c r="F30" s="53">
        <f t="shared" si="9"/>
        <v>45570</v>
      </c>
      <c r="G30" s="53">
        <f t="shared" si="9"/>
        <v>45571</v>
      </c>
      <c r="H30" s="53">
        <f t="shared" si="9"/>
        <v>45572</v>
      </c>
      <c r="I30" s="53">
        <f t="shared" si="9"/>
        <v>45573</v>
      </c>
      <c r="J30" s="53">
        <f t="shared" si="9"/>
        <v>45574</v>
      </c>
      <c r="K30" s="53">
        <f t="shared" si="9"/>
        <v>45575</v>
      </c>
      <c r="L30" s="53">
        <f t="shared" si="9"/>
        <v>45576</v>
      </c>
      <c r="M30" s="53">
        <f t="shared" si="9"/>
        <v>45577</v>
      </c>
      <c r="N30" s="53">
        <f t="shared" si="9"/>
        <v>45578</v>
      </c>
      <c r="O30" s="53">
        <f t="shared" si="9"/>
        <v>45579</v>
      </c>
      <c r="P30" s="53">
        <f t="shared" si="9"/>
        <v>45580</v>
      </c>
      <c r="Q30" s="53">
        <f t="shared" si="9"/>
        <v>45581</v>
      </c>
      <c r="R30" s="53">
        <f t="shared" si="9"/>
        <v>45582</v>
      </c>
      <c r="S30" s="53">
        <f t="shared" si="9"/>
        <v>45583</v>
      </c>
      <c r="T30" s="53">
        <f t="shared" si="9"/>
        <v>45584</v>
      </c>
      <c r="U30" s="53">
        <f t="shared" si="9"/>
        <v>45585</v>
      </c>
      <c r="V30" s="53">
        <f t="shared" si="9"/>
        <v>45586</v>
      </c>
      <c r="W30" s="53">
        <f t="shared" si="9"/>
        <v>45587</v>
      </c>
      <c r="X30" s="53">
        <f t="shared" si="9"/>
        <v>45588</v>
      </c>
      <c r="Y30" s="53">
        <f t="shared" si="9"/>
        <v>45589</v>
      </c>
      <c r="Z30" s="53">
        <f t="shared" si="9"/>
        <v>45590</v>
      </c>
      <c r="AA30" s="53">
        <f t="shared" si="9"/>
        <v>45591</v>
      </c>
      <c r="AB30" s="53">
        <f t="shared" si="9"/>
        <v>45592</v>
      </c>
      <c r="AC30" s="53">
        <f t="shared" si="9"/>
        <v>45593</v>
      </c>
      <c r="AD30" s="53">
        <f t="shared" si="9"/>
        <v>45594</v>
      </c>
      <c r="AE30" s="53">
        <f t="shared" si="9"/>
        <v>45595</v>
      </c>
      <c r="AF30" s="54">
        <f t="shared" si="9"/>
        <v>45596</v>
      </c>
      <c r="AI30" s="43"/>
      <c r="AJ30" s="123"/>
      <c r="AK30" s="61"/>
    </row>
    <row r="31" spans="1:39" ht="12.75" customHeight="1" x14ac:dyDescent="0.2">
      <c r="A31" s="190" t="s">
        <v>39</v>
      </c>
      <c r="B31" s="97">
        <f>IF(ISNA(VLOOKUP(B30,Feiertage!$A:$C,3,FALSE)),IF(OR(WEEKDAY(B30)=1,WEEKDAY(B30)=7),"",Erfassung!$B$2*SUM(Erfassung!$O2:$O2)/5),"F")</f>
        <v>6.7200000000000006</v>
      </c>
      <c r="C31" s="98">
        <f>IF(ISNA(VLOOKUP(C30,Feiertage!$A:$C,3,FALSE)),IF(OR(WEEKDAY(C30)=1,WEEKDAY(C30)=7),"",Erfassung!$B$2*SUM(Erfassung!$O2:$O2)/5),"F")</f>
        <v>6.7200000000000006</v>
      </c>
      <c r="D31" s="98">
        <f>IF(ISNA(VLOOKUP(D30,Feiertage!$A:$C,3,FALSE)),IF(OR(WEEKDAY(D30)=1,WEEKDAY(D30)=7),"",Erfassung!$B$2*SUM(Erfassung!$O2:$O2)/5),"F")</f>
        <v>6.7200000000000006</v>
      </c>
      <c r="E31" s="98">
        <f>IF(ISNA(VLOOKUP(E30,Feiertage!$A:$C,3,FALSE)),IF(OR(WEEKDAY(E30)=1,WEEKDAY(E30)=7),"",Erfassung!$B$2*SUM(Erfassung!$O2:$O2)/5),"F")</f>
        <v>6.7200000000000006</v>
      </c>
      <c r="F31" s="98" t="str">
        <f>IF(ISNA(VLOOKUP(F30,Feiertage!$A:$C,3,FALSE)),IF(OR(WEEKDAY(F30)=1,WEEKDAY(F30)=7),"",Erfassung!$B$2*SUM(Erfassung!$O2:$O2)/5),"F")</f>
        <v/>
      </c>
      <c r="G31" s="98" t="str">
        <f>IF(ISNA(VLOOKUP(G30,Feiertage!$A:$C,3,FALSE)),IF(OR(WEEKDAY(G30)=1,WEEKDAY(G30)=7),"",Erfassung!$B$2*SUM(Erfassung!$O2:$O2)/5),"F")</f>
        <v/>
      </c>
      <c r="H31" s="98">
        <f>IF(ISNA(VLOOKUP(H30,Feiertage!$A:$C,3,FALSE)),IF(OR(WEEKDAY(H30)=1,WEEKDAY(H30)=7),"",Erfassung!$B$2*SUM(Erfassung!$O2:$O2)/5),"F")</f>
        <v>6.7200000000000006</v>
      </c>
      <c r="I31" s="98">
        <f>IF(ISNA(VLOOKUP(I30,Feiertage!$A:$C,3,FALSE)),IF(OR(WEEKDAY(I30)=1,WEEKDAY(I30)=7),"",Erfassung!$B$2*SUM(Erfassung!$O2:$O2)/5),"F")</f>
        <v>6.7200000000000006</v>
      </c>
      <c r="J31" s="98">
        <f>IF(ISNA(VLOOKUP(J30,Feiertage!$A:$C,3,FALSE)),IF(OR(WEEKDAY(J30)=1,WEEKDAY(J30)=7),"",Erfassung!$B$2*SUM(Erfassung!$O2:$O2)/5),"F")</f>
        <v>6.7200000000000006</v>
      </c>
      <c r="K31" s="98">
        <f>IF(ISNA(VLOOKUP(K30,Feiertage!$A:$C,3,FALSE)),IF(OR(WEEKDAY(K30)=1,WEEKDAY(K30)=7),"",Erfassung!$B$2*SUM(Erfassung!$O2:$O2)/5),"F")</f>
        <v>6.7200000000000006</v>
      </c>
      <c r="L31" s="98">
        <f>IF(ISNA(VLOOKUP(L30,Feiertage!$A:$C,3,FALSE)),IF(OR(WEEKDAY(L30)=1,WEEKDAY(L30)=7),"",Erfassung!$B$2*SUM(Erfassung!$O2:$O2)/5),"F")</f>
        <v>6.7200000000000006</v>
      </c>
      <c r="M31" s="98" t="str">
        <f>IF(ISNA(VLOOKUP(M30,Feiertage!$A:$C,3,FALSE)),IF(OR(WEEKDAY(M30)=1,WEEKDAY(M30)=7),"",Erfassung!$B$2*SUM(Erfassung!$O2:$O2)/5),"F")</f>
        <v/>
      </c>
      <c r="N31" s="98" t="str">
        <f>IF(ISNA(VLOOKUP(N30,Feiertage!$A:$C,3,FALSE)),IF(OR(WEEKDAY(N30)=1,WEEKDAY(N30)=7),"",Erfassung!$B$2*SUM(Erfassung!$O2:$O2)/5),"F")</f>
        <v/>
      </c>
      <c r="O31" s="98">
        <f>IF(ISNA(VLOOKUP(O30,Feiertage!$A:$C,3,FALSE)),IF(OR(WEEKDAY(O30)=1,WEEKDAY(O30)=7),"",Erfassung!$B$2*SUM(Erfassung!$O2:$O2)/5),"F")</f>
        <v>6.7200000000000006</v>
      </c>
      <c r="P31" s="98">
        <f>IF(ISNA(VLOOKUP(P30,Feiertage!$A:$C,3,FALSE)),IF(OR(WEEKDAY(P30)=1,WEEKDAY(P30)=7),"",Erfassung!$B$2*SUM(Erfassung!$O2:$O2)/5),"F")</f>
        <v>6.7200000000000006</v>
      </c>
      <c r="Q31" s="98">
        <f>IF(ISNA(VLOOKUP(Q30,Feiertage!$A:$C,3,FALSE)),IF(OR(WEEKDAY(Q30)=1,WEEKDAY(Q30)=7),"",Erfassung!$B$2*SUM(Erfassung!$O2:$O2)/5),"F")</f>
        <v>6.7200000000000006</v>
      </c>
      <c r="R31" s="98">
        <f>IF(ISNA(VLOOKUP(R30,Feiertage!$A:$C,3,FALSE)),IF(OR(WEEKDAY(R30)=1,WEEKDAY(R30)=7),"",Erfassung!$B$2*SUM(Erfassung!$O2:$O2)/5),"F")</f>
        <v>6.7200000000000006</v>
      </c>
      <c r="S31" s="98">
        <f>IF(ISNA(VLOOKUP(S30,Feiertage!$A:$C,3,FALSE)),IF(OR(WEEKDAY(S30)=1,WEEKDAY(S30)=7),"",Erfassung!$B$2*SUM(Erfassung!$O2:$O2)/5),"F")</f>
        <v>6.7200000000000006</v>
      </c>
      <c r="T31" s="98" t="str">
        <f>IF(ISNA(VLOOKUP(T30,Feiertage!$A:$C,3,FALSE)),IF(OR(WEEKDAY(T30)=1,WEEKDAY(T30)=7),"",Erfassung!$B$2*SUM(Erfassung!$O2:$O2)/5),"F")</f>
        <v/>
      </c>
      <c r="U31" s="98" t="str">
        <f>IF(ISNA(VLOOKUP(U30,Feiertage!$A:$C,3,FALSE)),IF(OR(WEEKDAY(U30)=1,WEEKDAY(U30)=7),"",Erfassung!$B$2*SUM(Erfassung!$O2:$O2)/5),"F")</f>
        <v/>
      </c>
      <c r="V31" s="98">
        <f>IF(ISNA(VLOOKUP(V30,Feiertage!$A:$C,3,FALSE)),IF(OR(WEEKDAY(V30)=1,WEEKDAY(V30)=7),"",Erfassung!$B$2*SUM(Erfassung!$O2:$O2)/5),"F")</f>
        <v>6.7200000000000006</v>
      </c>
      <c r="W31" s="98">
        <f>IF(ISNA(VLOOKUP(W30,Feiertage!$A:$C,3,FALSE)),IF(OR(WEEKDAY(W30)=1,WEEKDAY(W30)=7),"",Erfassung!$B$2*SUM(Erfassung!$O2:$O2)/5),"F")</f>
        <v>6.7200000000000006</v>
      </c>
      <c r="X31" s="98">
        <f>IF(ISNA(VLOOKUP(X30,Feiertage!$A:$C,3,FALSE)),IF(OR(WEEKDAY(X30)=1,WEEKDAY(X30)=7),"",Erfassung!$B$2*SUM(Erfassung!$O2:$O2)/5),"F")</f>
        <v>6.7200000000000006</v>
      </c>
      <c r="Y31" s="98">
        <f>IF(ISNA(VLOOKUP(Y30,Feiertage!$A:$C,3,FALSE)),IF(OR(WEEKDAY(Y30)=1,WEEKDAY(Y30)=7),"",Erfassung!$B$2*SUM(Erfassung!$O2:$O2)/5),"F")</f>
        <v>6.7200000000000006</v>
      </c>
      <c r="Z31" s="98">
        <f>IF(ISNA(VLOOKUP(Z30,Feiertage!$A:$C,3,FALSE)),IF(OR(WEEKDAY(Z30)=1,WEEKDAY(Z30)=7),"",Erfassung!$B$2*SUM(Erfassung!$O2:$O2)/5),"F")</f>
        <v>6.7200000000000006</v>
      </c>
      <c r="AA31" s="98" t="str">
        <f>IF(ISNA(VLOOKUP(AA30,Feiertage!$A:$C,3,FALSE)),IF(OR(WEEKDAY(AA30)=1,WEEKDAY(AA30)=7),"",Erfassung!$B$2*SUM(Erfassung!$O2:$O2)/5),"F")</f>
        <v/>
      </c>
      <c r="AB31" s="98" t="str">
        <f>IF(ISNA(VLOOKUP(AB30,Feiertage!$A:$C,3,FALSE)),IF(OR(WEEKDAY(AB30)=1,WEEKDAY(AB30)=7),"",Erfassung!$B$2*SUM(Erfassung!$O2:$O2)/5),"F")</f>
        <v/>
      </c>
      <c r="AC31" s="98">
        <f>IF(ISNA(VLOOKUP(AC30,Feiertage!$A:$C,3,FALSE)),IF(OR(WEEKDAY(AC30)=1,WEEKDAY(AC30)=7),"",Erfassung!$B$2*SUM(Erfassung!$O2:$O2)/5),"F")</f>
        <v>6.7200000000000006</v>
      </c>
      <c r="AD31" s="98">
        <f>IF(ISNA(VLOOKUP(AD30,Feiertage!$A:$C,3,FALSE)),IF(OR(WEEKDAY(AD30)=1,WEEKDAY(AD30)=7),"",Erfassung!$B$2*SUM(Erfassung!$O2:$O2)/5),"F")</f>
        <v>6.7200000000000006</v>
      </c>
      <c r="AE31" s="98">
        <f>IF(ISNA(VLOOKUP(AE30,Feiertage!$A:$C,3,FALSE)),IF(OR(WEEKDAY(AE30)=1,WEEKDAY(AE30)=7),"",Erfassung!$B$2*SUM(Erfassung!$O2:$O2)/5),"F")</f>
        <v>6.7200000000000006</v>
      </c>
      <c r="AF31" s="99">
        <f>IF(ISNA(VLOOKUP(AF30,Feiertage!$A:$C,3,FALSE)),IF(OR(WEEKDAY(AF30)=1,WEEKDAY(AF30)=7),"",Erfassung!$B$2*SUM(Erfassung!$O2:$O2)/5),"F")</f>
        <v>6.7200000000000006</v>
      </c>
      <c r="AG31" s="1"/>
      <c r="AH31" s="1"/>
      <c r="AI31" s="109">
        <f>Erfassung!O2+20%</f>
        <v>1</v>
      </c>
      <c r="AJ31" s="122" t="s">
        <v>39</v>
      </c>
      <c r="AK31" s="113"/>
    </row>
    <row r="32" spans="1:39" ht="12" customHeight="1" thickBot="1" x14ac:dyDescent="0.25">
      <c r="A32" s="192"/>
      <c r="B32" s="100" t="str">
        <f>IF(B31="F",B31,Arbeitstage!B23)</f>
        <v>F</v>
      </c>
      <c r="C32" s="101" t="str">
        <f>IF(C31="F",C31,Arbeitstage!C23)</f>
        <v>F</v>
      </c>
      <c r="D32" s="101" t="str">
        <f>IF(D31="F",D31,Arbeitstage!D23)</f>
        <v>F</v>
      </c>
      <c r="E32" s="101" t="str">
        <f>IF(E31="F",E31,Arbeitstage!E23)</f>
        <v>F</v>
      </c>
      <c r="F32" s="101" t="str">
        <f>IF(F31="F",F31,Arbeitstage!F23)</f>
        <v>F</v>
      </c>
      <c r="G32" s="101" t="str">
        <f>IF(G31="F",G31,Arbeitstage!G23)</f>
        <v>F</v>
      </c>
      <c r="H32" s="101" t="str">
        <f>IF(H31="F",H31,Arbeitstage!H23)</f>
        <v>F</v>
      </c>
      <c r="I32" s="101" t="str">
        <f>IF(I31="F",I31,Arbeitstage!I23)</f>
        <v>F</v>
      </c>
      <c r="J32" s="101" t="str">
        <f>IF(J31="F",J31,Arbeitstage!J23)</f>
        <v>F</v>
      </c>
      <c r="K32" s="101" t="str">
        <f>IF(K31="F",K31,Arbeitstage!K23)</f>
        <v>F</v>
      </c>
      <c r="L32" s="101" t="str">
        <f>IF(L31="F",L31,Arbeitstage!L23)</f>
        <v>F</v>
      </c>
      <c r="M32" s="101" t="str">
        <f>IF(M31="F",M31,Arbeitstage!M23)</f>
        <v/>
      </c>
      <c r="N32" s="101" t="str">
        <f>IF(N31="F",N31,Arbeitstage!N23)</f>
        <v/>
      </c>
      <c r="O32" s="101">
        <f>IF(O31="F",O31,Arbeitstage!O23)</f>
        <v>1</v>
      </c>
      <c r="P32" s="101">
        <f>IF(P31="F",P31,Arbeitstage!P23)</f>
        <v>1</v>
      </c>
      <c r="Q32" s="101">
        <f>IF(Q31="F",Q31,Arbeitstage!Q23)</f>
        <v>1</v>
      </c>
      <c r="R32" s="101">
        <f>IF(R31="F",R31,Arbeitstage!R23)</f>
        <v>1</v>
      </c>
      <c r="S32" s="101">
        <f>IF(S31="F",S31,Arbeitstage!S23)</f>
        <v>1</v>
      </c>
      <c r="T32" s="101" t="str">
        <f>IF(T31="F",T31,Arbeitstage!T23)</f>
        <v/>
      </c>
      <c r="U32" s="101" t="str">
        <f>IF(U31="F",U31,Arbeitstage!U23)</f>
        <v/>
      </c>
      <c r="V32" s="101">
        <f>IF(V31="F",V31,Arbeitstage!V23)</f>
        <v>1</v>
      </c>
      <c r="W32" s="101">
        <f>IF(W31="F",W31,Arbeitstage!W23)</f>
        <v>1</v>
      </c>
      <c r="X32" s="101">
        <f>IF(X31="F",X31,Arbeitstage!X23)</f>
        <v>1</v>
      </c>
      <c r="Y32" s="101">
        <f>IF(Y31="F",Y31,Arbeitstage!Y23)</f>
        <v>1</v>
      </c>
      <c r="Z32" s="101">
        <f>IF(Z31="F",Z31,Arbeitstage!Z23)</f>
        <v>1</v>
      </c>
      <c r="AA32" s="101" t="str">
        <f>IF(AA31="F",AA31,Arbeitstage!AA23)</f>
        <v/>
      </c>
      <c r="AB32" s="101" t="str">
        <f>IF(AB31="F",AB31,Arbeitstage!AB23)</f>
        <v/>
      </c>
      <c r="AC32" s="101">
        <f>IF(AC31="F",AC31,Arbeitstage!AC23)</f>
        <v>1</v>
      </c>
      <c r="AD32" s="101">
        <f>IF(AD31="F",AD31,Arbeitstage!AD23)</f>
        <v>1</v>
      </c>
      <c r="AE32" s="101">
        <f>IF(AE31="F",AE31,Arbeitstage!AE23)</f>
        <v>1</v>
      </c>
      <c r="AF32" s="102">
        <f>IF(AF31="F",AF31,Arbeitstage!AF23)</f>
        <v>1</v>
      </c>
      <c r="AG32" s="107">
        <f>SUM(Erfassung!$D:$D)/12</f>
        <v>2.0833333333333335</v>
      </c>
      <c r="AH32" s="106">
        <f>IF(AG32="","",AG32*Erfassung!B2*SUM(Erfassung!O2:O2)/5)</f>
        <v>14</v>
      </c>
      <c r="AI32" s="108">
        <f>SUM(B32:AF32)</f>
        <v>14</v>
      </c>
      <c r="AJ32" s="122">
        <f>SUM(B31:AF31)</f>
        <v>154.56</v>
      </c>
      <c r="AK32" s="114">
        <f>ROUND(AI32*AI31/5,1)*5</f>
        <v>14</v>
      </c>
    </row>
    <row r="33" spans="1:38" ht="12.75" hidden="1" customHeight="1" x14ac:dyDescent="0.2">
      <c r="A33" s="18"/>
      <c r="B33" s="52">
        <f>AF30+1</f>
        <v>45597</v>
      </c>
      <c r="C33" s="33">
        <f t="shared" ref="C33:AE33" si="10">B33+1</f>
        <v>45598</v>
      </c>
      <c r="D33" s="33">
        <f t="shared" si="10"/>
        <v>45599</v>
      </c>
      <c r="E33" s="33">
        <f t="shared" si="10"/>
        <v>45600</v>
      </c>
      <c r="F33" s="33">
        <f t="shared" si="10"/>
        <v>45601</v>
      </c>
      <c r="G33" s="33">
        <f t="shared" si="10"/>
        <v>45602</v>
      </c>
      <c r="H33" s="33">
        <f t="shared" si="10"/>
        <v>45603</v>
      </c>
      <c r="I33" s="33">
        <f t="shared" si="10"/>
        <v>45604</v>
      </c>
      <c r="J33" s="33">
        <f t="shared" si="10"/>
        <v>45605</v>
      </c>
      <c r="K33" s="33">
        <f t="shared" si="10"/>
        <v>45606</v>
      </c>
      <c r="L33" s="33">
        <f t="shared" si="10"/>
        <v>45607</v>
      </c>
      <c r="M33" s="33">
        <f t="shared" si="10"/>
        <v>45608</v>
      </c>
      <c r="N33" s="33">
        <f t="shared" si="10"/>
        <v>45609</v>
      </c>
      <c r="O33" s="33">
        <f t="shared" si="10"/>
        <v>45610</v>
      </c>
      <c r="P33" s="33">
        <f t="shared" si="10"/>
        <v>45611</v>
      </c>
      <c r="Q33" s="33">
        <f t="shared" si="10"/>
        <v>45612</v>
      </c>
      <c r="R33" s="33">
        <f t="shared" si="10"/>
        <v>45613</v>
      </c>
      <c r="S33" s="33">
        <f t="shared" si="10"/>
        <v>45614</v>
      </c>
      <c r="T33" s="33">
        <f t="shared" si="10"/>
        <v>45615</v>
      </c>
      <c r="U33" s="33">
        <f t="shared" si="10"/>
        <v>45616</v>
      </c>
      <c r="V33" s="33">
        <f t="shared" si="10"/>
        <v>45617</v>
      </c>
      <c r="W33" s="33">
        <f t="shared" si="10"/>
        <v>45618</v>
      </c>
      <c r="X33" s="33">
        <f t="shared" si="10"/>
        <v>45619</v>
      </c>
      <c r="Y33" s="33">
        <f t="shared" si="10"/>
        <v>45620</v>
      </c>
      <c r="Z33" s="33">
        <f t="shared" si="10"/>
        <v>45621</v>
      </c>
      <c r="AA33" s="33">
        <f t="shared" si="10"/>
        <v>45622</v>
      </c>
      <c r="AB33" s="33">
        <f t="shared" si="10"/>
        <v>45623</v>
      </c>
      <c r="AC33" s="33">
        <f t="shared" si="10"/>
        <v>45624</v>
      </c>
      <c r="AD33" s="33">
        <f t="shared" si="10"/>
        <v>45625</v>
      </c>
      <c r="AE33" s="33">
        <f t="shared" si="10"/>
        <v>45626</v>
      </c>
      <c r="AF33" s="34"/>
      <c r="AI33" s="43"/>
      <c r="AJ33" s="123"/>
      <c r="AK33" s="61"/>
    </row>
    <row r="34" spans="1:38" ht="12.75" customHeight="1" x14ac:dyDescent="0.2">
      <c r="A34" s="190" t="s">
        <v>40</v>
      </c>
      <c r="B34" s="97">
        <f>IF(ISNA(VLOOKUP(B33,Feiertage!$A:$C,3,FALSE)),IF(OR(WEEKDAY(B33)=1,WEEKDAY(B33)=7),"",Erfassung!$B$2*SUM(Erfassung!$P2:$P2)/5),"F")</f>
        <v>6.7200000000000006</v>
      </c>
      <c r="C34" s="98" t="str">
        <f>IF(ISNA(VLOOKUP(C33,Feiertage!$A:$C,3,FALSE)),IF(OR(WEEKDAY(C33)=1,WEEKDAY(C33)=7),"",Erfassung!$B$2*SUM(Erfassung!$P2:$P2)/5),"F")</f>
        <v/>
      </c>
      <c r="D34" s="98" t="str">
        <f>IF(ISNA(VLOOKUP(D33,Feiertage!$A:$C,3,FALSE)),IF(OR(WEEKDAY(D33)=1,WEEKDAY(D33)=7),"",Erfassung!$B$2*SUM(Erfassung!$P2:$P2)/5),"F")</f>
        <v/>
      </c>
      <c r="E34" s="98">
        <f>IF(ISNA(VLOOKUP(E33,Feiertage!$A:$C,3,FALSE)),IF(OR(WEEKDAY(E33)=1,WEEKDAY(E33)=7),"",Erfassung!$B$2*SUM(Erfassung!$P2:$P2)/5),"F")</f>
        <v>6.7200000000000006</v>
      </c>
      <c r="F34" s="98">
        <f>IF(ISNA(VLOOKUP(F33,Feiertage!$A:$C,3,FALSE)),IF(OR(WEEKDAY(F33)=1,WEEKDAY(F33)=7),"",Erfassung!$B$2*SUM(Erfassung!$P2:$P2)/5),"F")</f>
        <v>6.7200000000000006</v>
      </c>
      <c r="G34" s="98">
        <f>IF(ISNA(VLOOKUP(G33,Feiertage!$A:$C,3,FALSE)),IF(OR(WEEKDAY(G33)=1,WEEKDAY(G33)=7),"",Erfassung!$B$2*SUM(Erfassung!$P2:$P2)/5),"F")</f>
        <v>6.7200000000000006</v>
      </c>
      <c r="H34" s="98">
        <f>IF(ISNA(VLOOKUP(H33,Feiertage!$A:$C,3,FALSE)),IF(OR(WEEKDAY(H33)=1,WEEKDAY(H33)=7),"",Erfassung!$B$2*SUM(Erfassung!$P2:$P2)/5),"F")</f>
        <v>6.7200000000000006</v>
      </c>
      <c r="I34" s="98">
        <f>IF(ISNA(VLOOKUP(I33,Feiertage!$A:$C,3,FALSE)),IF(OR(WEEKDAY(I33)=1,WEEKDAY(I33)=7),"",Erfassung!$B$2*SUM(Erfassung!$P2:$P2)/5),"F")</f>
        <v>6.7200000000000006</v>
      </c>
      <c r="J34" s="98" t="str">
        <f>IF(ISNA(VLOOKUP(J33,Feiertage!$A:$C,3,FALSE)),IF(OR(WEEKDAY(J33)=1,WEEKDAY(J33)=7),"",Erfassung!$B$2*SUM(Erfassung!$P2:$P2)/5),"F")</f>
        <v/>
      </c>
      <c r="K34" s="98" t="str">
        <f>IF(ISNA(VLOOKUP(K33,Feiertage!$A:$C,3,FALSE)),IF(OR(WEEKDAY(K33)=1,WEEKDAY(K33)=7),"",Erfassung!$B$2*SUM(Erfassung!$P2:$P2)/5),"F")</f>
        <v/>
      </c>
      <c r="L34" s="98">
        <f>IF(ISNA(VLOOKUP(L33,Feiertage!$A:$C,3,FALSE)),IF(OR(WEEKDAY(L33)=1,WEEKDAY(L33)=7),"",Erfassung!$B$2*SUM(Erfassung!$P2:$P2)/5),"F")</f>
        <v>6.7200000000000006</v>
      </c>
      <c r="M34" s="98">
        <f>IF(ISNA(VLOOKUP(M33,Feiertage!$A:$C,3,FALSE)),IF(OR(WEEKDAY(M33)=1,WEEKDAY(M33)=7),"",Erfassung!$B$2*SUM(Erfassung!$P2:$P2)/5),"F")</f>
        <v>6.7200000000000006</v>
      </c>
      <c r="N34" s="98">
        <f>IF(ISNA(VLOOKUP(N33,Feiertage!$A:$C,3,FALSE)),IF(OR(WEEKDAY(N33)=1,WEEKDAY(N33)=7),"",Erfassung!$B$2*SUM(Erfassung!$P2:$P2)/5),"F")</f>
        <v>6.7200000000000006</v>
      </c>
      <c r="O34" s="98">
        <f>IF(ISNA(VLOOKUP(O33,Feiertage!$A:$C,3,FALSE)),IF(OR(WEEKDAY(O33)=1,WEEKDAY(O33)=7),"",Erfassung!$B$2*SUM(Erfassung!$P2:$P2)/5),"F")</f>
        <v>6.7200000000000006</v>
      </c>
      <c r="P34" s="98">
        <f>IF(ISNA(VLOOKUP(P33,Feiertage!$A:$C,3,FALSE)),IF(OR(WEEKDAY(P33)=1,WEEKDAY(P33)=7),"",Erfassung!$B$2*SUM(Erfassung!$P2:$P2)/5),"F")</f>
        <v>6.7200000000000006</v>
      </c>
      <c r="Q34" s="98" t="str">
        <f>IF(ISNA(VLOOKUP(Q33,Feiertage!$A:$C,3,FALSE)),IF(OR(WEEKDAY(Q33)=1,WEEKDAY(Q33)=7),"",Erfassung!$B$2*SUM(Erfassung!$P2:$P2)/5),"F")</f>
        <v/>
      </c>
      <c r="R34" s="98" t="str">
        <f>IF(ISNA(VLOOKUP(R33,Feiertage!$A:$C,3,FALSE)),IF(OR(WEEKDAY(R33)=1,WEEKDAY(R33)=7),"",Erfassung!$B$2*SUM(Erfassung!$P2:$P2)/5),"F")</f>
        <v/>
      </c>
      <c r="S34" s="98">
        <f>IF(ISNA(VLOOKUP(S33,Feiertage!$A:$C,3,FALSE)),IF(OR(WEEKDAY(S33)=1,WEEKDAY(S33)=7),"",Erfassung!$B$2*SUM(Erfassung!$P2:$P2)/5),"F")</f>
        <v>6.7200000000000006</v>
      </c>
      <c r="T34" s="98">
        <f>IF(ISNA(VLOOKUP(T33,Feiertage!$A:$C,3,FALSE)),IF(OR(WEEKDAY(T33)=1,WEEKDAY(T33)=7),"",Erfassung!$B$2*SUM(Erfassung!$P2:$P2)/5),"F")</f>
        <v>6.7200000000000006</v>
      </c>
      <c r="U34" s="98">
        <f>IF(ISNA(VLOOKUP(U33,Feiertage!$A:$C,3,FALSE)),IF(OR(WEEKDAY(U33)=1,WEEKDAY(U33)=7),"",Erfassung!$B$2*SUM(Erfassung!$P2:$P2)/5),"F")</f>
        <v>6.7200000000000006</v>
      </c>
      <c r="V34" s="98">
        <f>IF(ISNA(VLOOKUP(V33,Feiertage!$A:$C,3,FALSE)),IF(OR(WEEKDAY(V33)=1,WEEKDAY(V33)=7),"",Erfassung!$B$2*SUM(Erfassung!$P2:$P2)/5),"F")</f>
        <v>6.7200000000000006</v>
      </c>
      <c r="W34" s="98">
        <f>IF(ISNA(VLOOKUP(W33,Feiertage!$A:$C,3,FALSE)),IF(OR(WEEKDAY(W33)=1,WEEKDAY(W33)=7),"",Erfassung!$B$2*SUM(Erfassung!$P2:$P2)/5),"F")</f>
        <v>6.7200000000000006</v>
      </c>
      <c r="X34" s="98" t="str">
        <f>IF(ISNA(VLOOKUP(X33,Feiertage!$A:$C,3,FALSE)),IF(OR(WEEKDAY(X33)=1,WEEKDAY(X33)=7),"",Erfassung!$B$2*SUM(Erfassung!$P2:$P2)/5),"F")</f>
        <v/>
      </c>
      <c r="Y34" s="98" t="str">
        <f>IF(ISNA(VLOOKUP(Y33,Feiertage!$A:$C,3,FALSE)),IF(OR(WEEKDAY(Y33)=1,WEEKDAY(Y33)=7),"",Erfassung!$B$2*SUM(Erfassung!$P2:$P2)/5),"F")</f>
        <v/>
      </c>
      <c r="Z34" s="98">
        <f>IF(ISNA(VLOOKUP(Z33,Feiertage!$A:$C,3,FALSE)),IF(OR(WEEKDAY(Z33)=1,WEEKDAY(Z33)=7),"",Erfassung!$B$2*SUM(Erfassung!$P2:$P2)/5),"F")</f>
        <v>6.7200000000000006</v>
      </c>
      <c r="AA34" s="98">
        <f>IF(ISNA(VLOOKUP(AA33,Feiertage!$A:$C,3,FALSE)),IF(OR(WEEKDAY(AA33)=1,WEEKDAY(AA33)=7),"",Erfassung!$B$2*SUM(Erfassung!$P2:$P2)/5),"F")</f>
        <v>6.7200000000000006</v>
      </c>
      <c r="AB34" s="98">
        <f>IF(ISNA(VLOOKUP(AB33,Feiertage!$A:$C,3,FALSE)),IF(OR(WEEKDAY(AB33)=1,WEEKDAY(AB33)=7),"",Erfassung!$B$2*SUM(Erfassung!$P2:$P2)/5),"F")</f>
        <v>6.7200000000000006</v>
      </c>
      <c r="AC34" s="98">
        <f>IF(ISNA(VLOOKUP(AC33,Feiertage!$A:$C,3,FALSE)),IF(OR(WEEKDAY(AC33)=1,WEEKDAY(AC33)=7),"",Erfassung!$B$2*SUM(Erfassung!$P2:$P2)/5),"F")</f>
        <v>6.7200000000000006</v>
      </c>
      <c r="AD34" s="98">
        <f>IF(ISNA(VLOOKUP(AD33,Feiertage!$A:$C,3,FALSE)),IF(OR(WEEKDAY(AD33)=1,WEEKDAY(AD33)=7),"",Erfassung!$B$2*SUM(Erfassung!$P2:$P2)/5),"F")</f>
        <v>6.7200000000000006</v>
      </c>
      <c r="AE34" s="98" t="str">
        <f>IF(ISNA(VLOOKUP(AE33,Feiertage!$A:$C,3,FALSE)),IF(OR(WEEKDAY(AE33)=1,WEEKDAY(AE33)=7),"",Erfassung!$B$2*SUM(Erfassung!$P2:$P2)/5),"F")</f>
        <v/>
      </c>
      <c r="AF34" s="99" t="str">
        <f>IF(ISNA(VLOOKUP(AF33,Feiertage!$A:$C,3,FALSE)),IF(OR(WEEKDAY(AF33)=1,WEEKDAY(AF33)=7),"",Erfassung!$B$2*SUM(Erfassung!$P2:$P2)/5),"F")</f>
        <v/>
      </c>
      <c r="AG34" s="1"/>
      <c r="AH34" s="1"/>
      <c r="AI34" s="109">
        <f>Erfassung!P2+20%</f>
        <v>1</v>
      </c>
      <c r="AJ34" s="122" t="s">
        <v>40</v>
      </c>
      <c r="AK34" s="113"/>
    </row>
    <row r="35" spans="1:38" ht="12" customHeight="1" thickBot="1" x14ac:dyDescent="0.25">
      <c r="A35" s="192"/>
      <c r="B35" s="100">
        <f>IF(B34="F",B34,Arbeitstage!B25)</f>
        <v>1</v>
      </c>
      <c r="C35" s="101" t="str">
        <f>IF(C34="F",C34,Arbeitstage!C25)</f>
        <v/>
      </c>
      <c r="D35" s="101" t="str">
        <f>IF(D34="F",D34,Arbeitstage!D25)</f>
        <v/>
      </c>
      <c r="E35" s="101">
        <f>IF(E34="F",E34,Arbeitstage!E25)</f>
        <v>1</v>
      </c>
      <c r="F35" s="101">
        <f>IF(F34="F",F34,Arbeitstage!F25)</f>
        <v>1</v>
      </c>
      <c r="G35" s="101">
        <f>IF(G34="F",G34,Arbeitstage!G25)</f>
        <v>1</v>
      </c>
      <c r="H35" s="101">
        <f>IF(H34="F",H34,Arbeitstage!H25)</f>
        <v>1</v>
      </c>
      <c r="I35" s="101">
        <f>IF(I34="F",I34,Arbeitstage!I25)</f>
        <v>1</v>
      </c>
      <c r="J35" s="101" t="str">
        <f>IF(J34="F",J34,Arbeitstage!J25)</f>
        <v/>
      </c>
      <c r="K35" s="101" t="str">
        <f>IF(K34="F",K34,Arbeitstage!K25)</f>
        <v/>
      </c>
      <c r="L35" s="101">
        <f>IF(L34="F",L34,Arbeitstage!L25)</f>
        <v>1</v>
      </c>
      <c r="M35" s="101">
        <f>IF(M34="F",M34,Arbeitstage!M25)</f>
        <v>1</v>
      </c>
      <c r="N35" s="101">
        <f>IF(N34="F",N34,Arbeitstage!N25)</f>
        <v>1</v>
      </c>
      <c r="O35" s="101">
        <f>IF(O34="F",O34,Arbeitstage!O25)</f>
        <v>1</v>
      </c>
      <c r="P35" s="101">
        <f>IF(P34="F",P34,Arbeitstage!P25)</f>
        <v>1</v>
      </c>
      <c r="Q35" s="101" t="str">
        <f>IF(Q34="F",Q34,Arbeitstage!Q25)</f>
        <v/>
      </c>
      <c r="R35" s="101" t="str">
        <f>IF(R34="F",R34,Arbeitstage!R25)</f>
        <v/>
      </c>
      <c r="S35" s="101">
        <f>IF(S34="F",S34,Arbeitstage!S25)</f>
        <v>1</v>
      </c>
      <c r="T35" s="101">
        <f>IF(T34="F",T34,Arbeitstage!T25)</f>
        <v>1</v>
      </c>
      <c r="U35" s="101">
        <f>IF(U34="F",U34,Arbeitstage!U25)</f>
        <v>1</v>
      </c>
      <c r="V35" s="101">
        <f>IF(V34="F",V34,Arbeitstage!V25)</f>
        <v>1</v>
      </c>
      <c r="W35" s="101">
        <f>IF(W34="F",W34,Arbeitstage!W25)</f>
        <v>1</v>
      </c>
      <c r="X35" s="101" t="str">
        <f>IF(X34="F",X34,Arbeitstage!X25)</f>
        <v/>
      </c>
      <c r="Y35" s="101" t="str">
        <f>IF(Y34="F",Y34,Arbeitstage!Y25)</f>
        <v/>
      </c>
      <c r="Z35" s="101">
        <f>IF(Z34="F",Z34,Arbeitstage!Z25)</f>
        <v>1</v>
      </c>
      <c r="AA35" s="101">
        <f>IF(AA34="F",AA34,Arbeitstage!AA25)</f>
        <v>1</v>
      </c>
      <c r="AB35" s="101">
        <f>IF(AB34="F",AB34,Arbeitstage!AB25)</f>
        <v>1</v>
      </c>
      <c r="AC35" s="101">
        <f>IF(AC34="F",AC34,Arbeitstage!AC25)</f>
        <v>1</v>
      </c>
      <c r="AD35" s="101">
        <f>IF(AD34="F",AD34,Arbeitstage!AD25)</f>
        <v>1</v>
      </c>
      <c r="AE35" s="101" t="str">
        <f>IF(AE34="F",AE34,Arbeitstage!AE25)</f>
        <v/>
      </c>
      <c r="AF35" s="102" t="str">
        <f>IF(AF34="F",AF34,Arbeitstage!AF25)</f>
        <v/>
      </c>
      <c r="AG35" s="107">
        <f>SUM(Erfassung!$D:$D)/12</f>
        <v>2.0833333333333335</v>
      </c>
      <c r="AH35" s="106">
        <f>IF(AG35="","",AG35*Erfassung!B2*SUM(Erfassung!P2:P2)/5)</f>
        <v>14</v>
      </c>
      <c r="AI35" s="108">
        <f>SUM(B35:AF35)</f>
        <v>21</v>
      </c>
      <c r="AJ35" s="122">
        <f>SUM(B34:AF34)</f>
        <v>141.12</v>
      </c>
      <c r="AK35" s="114">
        <f>ROUND(AI35*AI34/5,1)*5</f>
        <v>21</v>
      </c>
    </row>
    <row r="36" spans="1:38" ht="12.75" hidden="1" customHeight="1" thickBot="1" x14ac:dyDescent="0.25">
      <c r="A36" s="18"/>
      <c r="B36" s="52">
        <f>AE33+1</f>
        <v>45627</v>
      </c>
      <c r="C36" s="33">
        <f t="shared" ref="C36:AF36" si="11">B36+1</f>
        <v>45628</v>
      </c>
      <c r="D36" s="33">
        <f t="shared" si="11"/>
        <v>45629</v>
      </c>
      <c r="E36" s="33">
        <f t="shared" si="11"/>
        <v>45630</v>
      </c>
      <c r="F36" s="33">
        <f t="shared" si="11"/>
        <v>45631</v>
      </c>
      <c r="G36" s="33">
        <f t="shared" si="11"/>
        <v>45632</v>
      </c>
      <c r="H36" s="33">
        <f t="shared" si="11"/>
        <v>45633</v>
      </c>
      <c r="I36" s="33">
        <f t="shared" si="11"/>
        <v>45634</v>
      </c>
      <c r="J36" s="33">
        <f t="shared" si="11"/>
        <v>45635</v>
      </c>
      <c r="K36" s="33">
        <f t="shared" si="11"/>
        <v>45636</v>
      </c>
      <c r="L36" s="33">
        <f t="shared" si="11"/>
        <v>45637</v>
      </c>
      <c r="M36" s="33">
        <f t="shared" si="11"/>
        <v>45638</v>
      </c>
      <c r="N36" s="33">
        <f t="shared" si="11"/>
        <v>45639</v>
      </c>
      <c r="O36" s="33">
        <f t="shared" si="11"/>
        <v>45640</v>
      </c>
      <c r="P36" s="33">
        <f t="shared" si="11"/>
        <v>45641</v>
      </c>
      <c r="Q36" s="33">
        <f t="shared" si="11"/>
        <v>45642</v>
      </c>
      <c r="R36" s="33">
        <f t="shared" si="11"/>
        <v>45643</v>
      </c>
      <c r="S36" s="33">
        <f t="shared" si="11"/>
        <v>45644</v>
      </c>
      <c r="T36" s="33">
        <f t="shared" si="11"/>
        <v>45645</v>
      </c>
      <c r="U36" s="33">
        <f t="shared" si="11"/>
        <v>45646</v>
      </c>
      <c r="V36" s="33">
        <f t="shared" si="11"/>
        <v>45647</v>
      </c>
      <c r="W36" s="33">
        <f t="shared" si="11"/>
        <v>45648</v>
      </c>
      <c r="X36" s="33">
        <f t="shared" si="11"/>
        <v>45649</v>
      </c>
      <c r="Y36" s="33">
        <f t="shared" si="11"/>
        <v>45650</v>
      </c>
      <c r="Z36" s="33">
        <f t="shared" si="11"/>
        <v>45651</v>
      </c>
      <c r="AA36" s="33">
        <f t="shared" si="11"/>
        <v>45652</v>
      </c>
      <c r="AB36" s="33">
        <f t="shared" si="11"/>
        <v>45653</v>
      </c>
      <c r="AC36" s="33">
        <f t="shared" si="11"/>
        <v>45654</v>
      </c>
      <c r="AD36" s="33">
        <f t="shared" si="11"/>
        <v>45655</v>
      </c>
      <c r="AE36" s="33">
        <f t="shared" si="11"/>
        <v>45656</v>
      </c>
      <c r="AF36" s="34">
        <f t="shared" si="11"/>
        <v>45657</v>
      </c>
      <c r="AH36" s="103" t="str">
        <f>IF(AG36="","",AG36*Erfassung!#REF!*SUM(Erfassung!P:P)/5)</f>
        <v/>
      </c>
      <c r="AI36" s="104"/>
      <c r="AJ36" s="125"/>
      <c r="AK36" s="105"/>
    </row>
    <row r="37" spans="1:38" ht="13.5" customHeight="1" x14ac:dyDescent="0.2">
      <c r="A37" s="190" t="s">
        <v>41</v>
      </c>
      <c r="B37" s="97" t="str">
        <f>IF(ISNA(VLOOKUP(B36,Feiertage!$A:$C,3,FALSE)),IF(OR(WEEKDAY(B36)=1,WEEKDAY(B36)=7),"",Erfassung!$B$2*SUM(Erfassung!$Q2:$Q2)/5),"F")</f>
        <v/>
      </c>
      <c r="C37" s="98">
        <f>IF(ISNA(VLOOKUP(C36,Feiertage!$A:$C,3,FALSE)),IF(OR(WEEKDAY(C36)=1,WEEKDAY(C36)=7),"",Erfassung!$B$2*SUM(Erfassung!$Q2:$Q2)/5),"F")</f>
        <v>6.7200000000000006</v>
      </c>
      <c r="D37" s="98">
        <f>IF(ISNA(VLOOKUP(D36,Feiertage!$A:$C,3,FALSE)),IF(OR(WEEKDAY(D36)=1,WEEKDAY(D36)=7),"",Erfassung!$B$2*SUM(Erfassung!$Q2:$Q2)/5),"F")</f>
        <v>6.7200000000000006</v>
      </c>
      <c r="E37" s="98">
        <f>IF(ISNA(VLOOKUP(E36,Feiertage!$A:$C,3,FALSE)),IF(OR(WEEKDAY(E36)=1,WEEKDAY(E36)=7),"",Erfassung!$B$2*SUM(Erfassung!$Q2:$Q2)/5),"F")</f>
        <v>6.7200000000000006</v>
      </c>
      <c r="F37" s="98">
        <f>IF(ISNA(VLOOKUP(F36,Feiertage!$A:$C,3,FALSE)),IF(OR(WEEKDAY(F36)=1,WEEKDAY(F36)=7),"",Erfassung!$B$2*SUM(Erfassung!$Q2:$Q2)/5),"F")</f>
        <v>6.7200000000000006</v>
      </c>
      <c r="G37" s="98">
        <f>IF(ISNA(VLOOKUP(G36,Feiertage!$A:$C,3,FALSE)),IF(OR(WEEKDAY(G36)=1,WEEKDAY(G36)=7),"",Erfassung!$B$2*SUM(Erfassung!$Q2:$Q2)/5),"F")</f>
        <v>6.7200000000000006</v>
      </c>
      <c r="H37" s="98" t="str">
        <f>IF(ISNA(VLOOKUP(H36,Feiertage!$A:$C,3,FALSE)),IF(OR(WEEKDAY(H36)=1,WEEKDAY(H36)=7),"",Erfassung!$B$2*SUM(Erfassung!$Q2:$Q2)/5),"F")</f>
        <v/>
      </c>
      <c r="I37" s="98" t="str">
        <f>IF(ISNA(VLOOKUP(I36,Feiertage!$A:$C,3,FALSE)),IF(OR(WEEKDAY(I36)=1,WEEKDAY(I36)=7),"",Erfassung!$B$2*SUM(Erfassung!$Q2:$Q2)/5),"F")</f>
        <v/>
      </c>
      <c r="J37" s="98">
        <f>IF(ISNA(VLOOKUP(J36,Feiertage!$A:$C,3,FALSE)),IF(OR(WEEKDAY(J36)=1,WEEKDAY(J36)=7),"",Erfassung!$B$2*SUM(Erfassung!$Q2:$Q2)/5),"F")</f>
        <v>6.7200000000000006</v>
      </c>
      <c r="K37" s="98">
        <f>IF(ISNA(VLOOKUP(K36,Feiertage!$A:$C,3,FALSE)),IF(OR(WEEKDAY(K36)=1,WEEKDAY(K36)=7),"",Erfassung!$B$2*SUM(Erfassung!$Q2:$Q2)/5),"F")</f>
        <v>6.7200000000000006</v>
      </c>
      <c r="L37" s="98">
        <f>IF(ISNA(VLOOKUP(L36,Feiertage!$A:$C,3,FALSE)),IF(OR(WEEKDAY(L36)=1,WEEKDAY(L36)=7),"",Erfassung!$B$2*SUM(Erfassung!$Q2:$Q2)/5),"F")</f>
        <v>6.7200000000000006</v>
      </c>
      <c r="M37" s="98">
        <f>IF(ISNA(VLOOKUP(M36,Feiertage!$A:$C,3,FALSE)),IF(OR(WEEKDAY(M36)=1,WEEKDAY(M36)=7),"",Erfassung!$B$2*SUM(Erfassung!$Q2:$Q2)/5),"F")</f>
        <v>6.7200000000000006</v>
      </c>
      <c r="N37" s="98">
        <f>IF(ISNA(VLOOKUP(N36,Feiertage!$A:$C,3,FALSE)),IF(OR(WEEKDAY(N36)=1,WEEKDAY(N36)=7),"",Erfassung!$B$2*SUM(Erfassung!$Q2:$Q2)/5),"F")</f>
        <v>6.7200000000000006</v>
      </c>
      <c r="O37" s="98" t="str">
        <f>IF(ISNA(VLOOKUP(O36,Feiertage!$A:$C,3,FALSE)),IF(OR(WEEKDAY(O36)=1,WEEKDAY(O36)=7),"",Erfassung!$B$2*SUM(Erfassung!$Q2:$Q2)/5),"F")</f>
        <v/>
      </c>
      <c r="P37" s="98" t="str">
        <f>IF(ISNA(VLOOKUP(P36,Feiertage!$A:$C,3,FALSE)),IF(OR(WEEKDAY(P36)=1,WEEKDAY(P36)=7),"",Erfassung!$B$2*SUM(Erfassung!$Q2:$Q2)/5),"F")</f>
        <v/>
      </c>
      <c r="Q37" s="98">
        <f>IF(ISNA(VLOOKUP(Q36,Feiertage!$A:$C,3,FALSE)),IF(OR(WEEKDAY(Q36)=1,WEEKDAY(Q36)=7),"",Erfassung!$B$2*SUM(Erfassung!$Q2:$Q2)/5),"F")</f>
        <v>6.7200000000000006</v>
      </c>
      <c r="R37" s="98">
        <f>IF(ISNA(VLOOKUP(R36,Feiertage!$A:$C,3,FALSE)),IF(OR(WEEKDAY(R36)=1,WEEKDAY(R36)=7),"",Erfassung!$B$2*SUM(Erfassung!$Q2:$Q2)/5),"F")</f>
        <v>6.7200000000000006</v>
      </c>
      <c r="S37" s="98">
        <f>IF(ISNA(VLOOKUP(S36,Feiertage!$A:$C,3,FALSE)),IF(OR(WEEKDAY(S36)=1,WEEKDAY(S36)=7),"",Erfassung!$B$2*SUM(Erfassung!$Q2:$Q2)/5),"F")</f>
        <v>6.7200000000000006</v>
      </c>
      <c r="T37" s="98">
        <f>IF(ISNA(VLOOKUP(T36,Feiertage!$A:$C,3,FALSE)),IF(OR(WEEKDAY(T36)=1,WEEKDAY(T36)=7),"",Erfassung!$B$2*SUM(Erfassung!$Q2:$Q2)/5),"F")</f>
        <v>6.7200000000000006</v>
      </c>
      <c r="U37" s="98">
        <f>IF(ISNA(VLOOKUP(U36,Feiertage!$A:$C,3,FALSE)),IF(OR(WEEKDAY(U36)=1,WEEKDAY(U36)=7),"",Erfassung!$B$2*SUM(Erfassung!$Q2:$Q2)/5),"F")</f>
        <v>6.7200000000000006</v>
      </c>
      <c r="V37" s="98" t="str">
        <f>IF(ISNA(VLOOKUP(V36,Feiertage!$A:$C,3,FALSE)),IF(OR(WEEKDAY(V36)=1,WEEKDAY(V36)=7),"",Erfassung!$B$2*SUM(Erfassung!$Q2:$Q2)/5),"F")</f>
        <v/>
      </c>
      <c r="W37" s="98" t="str">
        <f>IF(ISNA(VLOOKUP(W36,Feiertage!$A:$C,3,FALSE)),IF(OR(WEEKDAY(W36)=1,WEEKDAY(W36)=7),"",Erfassung!$B$2*SUM(Erfassung!$Q2:$Q2)/5),"F")</f>
        <v/>
      </c>
      <c r="X37" s="98">
        <f>IF(ISNA(VLOOKUP(X36,Feiertage!$A:$C,3,FALSE)),IF(OR(WEEKDAY(X36)=1,WEEKDAY(X36)=7),"",Erfassung!$B$2*SUM(Erfassung!$Q2:$Q2)/5),"F")</f>
        <v>6.7200000000000006</v>
      </c>
      <c r="Y37" s="98">
        <f>IF(ISNA(VLOOKUP(Y36,Feiertage!$A:$C,3,FALSE)),IF(OR(WEEKDAY(Y36)=1,WEEKDAY(Y36)=7),"",Erfassung!$B$2*SUM(Erfassung!$Q2:$Q2)/5),"F")</f>
        <v>6.7200000000000006</v>
      </c>
      <c r="Z37" s="98" t="str">
        <f>IF(ISNA(VLOOKUP(Z36,Feiertage!$A:$C,3,FALSE)),IF(OR(WEEKDAY(Z36)=1,WEEKDAY(Z36)=7),"",Erfassung!$B$2*SUM(Erfassung!$Q2:$Q2)/5),"F")</f>
        <v>F</v>
      </c>
      <c r="AA37" s="98" t="str">
        <f>IF(ISNA(VLOOKUP(AA36,Feiertage!$A:$C,3,FALSE)),IF(OR(WEEKDAY(AA36)=1,WEEKDAY(AA36)=7),"",Erfassung!$B$2*SUM(Erfassung!$Q2:$Q2)/5),"F")</f>
        <v>F</v>
      </c>
      <c r="AB37" s="98">
        <f>IF(ISNA(VLOOKUP(AB36,Feiertage!$A:$C,3,FALSE)),IF(OR(WEEKDAY(AB36)=1,WEEKDAY(AB36)=7),"",Erfassung!$B$2*SUM(Erfassung!$Q2:$Q2)/5),"F")</f>
        <v>6.7200000000000006</v>
      </c>
      <c r="AC37" s="98" t="str">
        <f>IF(ISNA(VLOOKUP(AC36,Feiertage!$A:$C,3,FALSE)),IF(OR(WEEKDAY(AC36)=1,WEEKDAY(AC36)=7),"",Erfassung!$B$2*SUM(Erfassung!$Q2:$Q2)/5),"F")</f>
        <v/>
      </c>
      <c r="AD37" s="98" t="str">
        <f>IF(ISNA(VLOOKUP(AD36,Feiertage!$A:$C,3,FALSE)),IF(OR(WEEKDAY(AD36)=1,WEEKDAY(AD36)=7),"",Erfassung!$B$2*SUM(Erfassung!$Q2:$Q2)/5),"F")</f>
        <v/>
      </c>
      <c r="AE37" s="98">
        <f>IF(ISNA(VLOOKUP(AE36,Feiertage!$A:$C,3,FALSE)),IF(OR(WEEKDAY(AE36)=1,WEEKDAY(AE36)=7),"",Erfassung!$B$2*SUM(Erfassung!$Q2:$Q2)/5),"F")</f>
        <v>6.7200000000000006</v>
      </c>
      <c r="AF37" s="99">
        <f>IF(ISNA(VLOOKUP(AF36,Feiertage!$A:$C,3,FALSE)),IF(OR(WEEKDAY(AF36)=1,WEEKDAY(AF36)=7),"",Erfassung!$B$2*SUM(Erfassung!$Q2:$Q2)/5),"F")</f>
        <v>6.7200000000000006</v>
      </c>
      <c r="AG37" s="1"/>
      <c r="AH37" s="1"/>
      <c r="AI37" s="109">
        <f>Erfassung!Q2+20%</f>
        <v>1</v>
      </c>
      <c r="AJ37" s="122" t="s">
        <v>41</v>
      </c>
      <c r="AK37" s="113"/>
    </row>
    <row r="38" spans="1:38" ht="13.5" thickBot="1" x14ac:dyDescent="0.25">
      <c r="A38" s="191"/>
      <c r="B38" s="115" t="str">
        <f>IF(B37="F",B37,Arbeitstage!B27)</f>
        <v/>
      </c>
      <c r="C38" s="116">
        <f>IF(C37="F",C37,Arbeitstage!C27)</f>
        <v>1</v>
      </c>
      <c r="D38" s="116">
        <f>IF(D37="F",D37,Arbeitstage!D27)</f>
        <v>1</v>
      </c>
      <c r="E38" s="116">
        <f>IF(E37="F",E37,Arbeitstage!E27)</f>
        <v>1</v>
      </c>
      <c r="F38" s="116">
        <f>IF(F37="F",F37,Arbeitstage!F27)</f>
        <v>1</v>
      </c>
      <c r="G38" s="116">
        <f>IF(G37="F",G37,Arbeitstage!G27)</f>
        <v>1</v>
      </c>
      <c r="H38" s="116" t="str">
        <f>IF(H37="F",H37,Arbeitstage!H27)</f>
        <v/>
      </c>
      <c r="I38" s="116" t="str">
        <f>IF(I37="F",I37,Arbeitstage!I27)</f>
        <v/>
      </c>
      <c r="J38" s="116">
        <f>IF(J37="F",J37,Arbeitstage!J27)</f>
        <v>1</v>
      </c>
      <c r="K38" s="116">
        <f>IF(K37="F",K37,Arbeitstage!K27)</f>
        <v>1</v>
      </c>
      <c r="L38" s="116">
        <f>IF(L37="F",L37,Arbeitstage!L27)</f>
        <v>1</v>
      </c>
      <c r="M38" s="116">
        <f>IF(M37="F",M37,Arbeitstage!M27)</f>
        <v>1</v>
      </c>
      <c r="N38" s="116">
        <f>IF(N37="F",N37,Arbeitstage!N27)</f>
        <v>1</v>
      </c>
      <c r="O38" s="116" t="str">
        <f>IF(O37="F",O37,Arbeitstage!O27)</f>
        <v/>
      </c>
      <c r="P38" s="116" t="str">
        <f>IF(P37="F",P37,Arbeitstage!P27)</f>
        <v/>
      </c>
      <c r="Q38" s="116">
        <f>IF(Q37="F",Q37,Arbeitstage!Q27)</f>
        <v>1</v>
      </c>
      <c r="R38" s="116">
        <f>IF(R37="F",R37,Arbeitstage!R27)</f>
        <v>1</v>
      </c>
      <c r="S38" s="116">
        <f>IF(S37="F",S37,Arbeitstage!S27)</f>
        <v>1</v>
      </c>
      <c r="T38" s="116">
        <f>IF(T37="F",T37,Arbeitstage!T27)</f>
        <v>1</v>
      </c>
      <c r="U38" s="116">
        <f>IF(U37="F",U37,Arbeitstage!U27)</f>
        <v>1</v>
      </c>
      <c r="V38" s="116" t="str">
        <f>IF(V37="F",V37,Arbeitstage!V27)</f>
        <v/>
      </c>
      <c r="W38" s="116" t="str">
        <f>IF(W37="F",W37,Arbeitstage!W27)</f>
        <v/>
      </c>
      <c r="X38" s="116" t="str">
        <f>IF(X37="F",X37,Arbeitstage!X27)</f>
        <v>F</v>
      </c>
      <c r="Y38" s="116" t="str">
        <f>IF(Y37="F",Y37,Arbeitstage!Y27)</f>
        <v>F</v>
      </c>
      <c r="Z38" s="116" t="str">
        <f>IF(Z37="F",Z37,Arbeitstage!Z27)</f>
        <v>F</v>
      </c>
      <c r="AA38" s="116" t="str">
        <f>IF(AA37="F",AA37,Arbeitstage!AA27)</f>
        <v>F</v>
      </c>
      <c r="AB38" s="116" t="str">
        <f>IF(AB37="F",AB37,Arbeitstage!AB27)</f>
        <v>F</v>
      </c>
      <c r="AC38" s="116" t="str">
        <f>IF(AC37="F",AC37,Arbeitstage!AC27)</f>
        <v>F</v>
      </c>
      <c r="AD38" s="116" t="str">
        <f>IF(AD37="F",AD37,Arbeitstage!AD27)</f>
        <v>F</v>
      </c>
      <c r="AE38" s="116" t="str">
        <f>IF(AE37="F",AE37,Arbeitstage!AE27)</f>
        <v>F</v>
      </c>
      <c r="AF38" s="117" t="str">
        <f>IF(AF37="F",AF37,Arbeitstage!AF27)</f>
        <v>F</v>
      </c>
      <c r="AG38" s="118">
        <f>SUM(Erfassung!$D:$D)/12</f>
        <v>2.0833333333333335</v>
      </c>
      <c r="AH38" s="119">
        <f>IF(AG38="","",AG38*Erfassung!B2*SUM(Erfassung!Q2:Q2)/5)</f>
        <v>14</v>
      </c>
      <c r="AI38" s="120">
        <f>SUM(B38:AF38)</f>
        <v>15</v>
      </c>
      <c r="AJ38" s="126">
        <f>SUM(B37:AF37)</f>
        <v>134.4</v>
      </c>
      <c r="AK38" s="121">
        <f>ROUND(AI38*AI37/5,1)*5</f>
        <v>15</v>
      </c>
    </row>
    <row r="39" spans="1:38" ht="11.45" customHeight="1" x14ac:dyDescent="0.2">
      <c r="A39" s="9"/>
      <c r="AC39" s="35"/>
    </row>
    <row r="40" spans="1:38" ht="11.45" customHeight="1" x14ac:dyDescent="0.2">
      <c r="A40" s="10" t="s">
        <v>28</v>
      </c>
      <c r="B40" s="36"/>
      <c r="C40" s="29" t="s">
        <v>29</v>
      </c>
      <c r="F40" s="37"/>
      <c r="G40" s="29" t="s">
        <v>30</v>
      </c>
      <c r="J40" s="38"/>
      <c r="K40" s="29" t="s">
        <v>31</v>
      </c>
      <c r="N40" s="39" t="s">
        <v>32</v>
      </c>
      <c r="O40" s="29" t="s">
        <v>33</v>
      </c>
      <c r="AI40" s="5"/>
      <c r="AJ40" s="5"/>
      <c r="AK40" s="5"/>
      <c r="AL40" s="5"/>
    </row>
    <row r="41" spans="1:38" ht="12.75" customHeight="1" x14ac:dyDescent="0.2"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11"/>
      <c r="AJ41" s="112" t="s">
        <v>62</v>
      </c>
      <c r="AK41" s="127">
        <f>SUM(AK5,AK8,AK11,AK14,AK17,AK20,AK23,AK26,AK29,AK32,AK35,AK38)</f>
        <v>201</v>
      </c>
    </row>
    <row r="42" spans="1:38" ht="12.75" customHeight="1" x14ac:dyDescent="0.2">
      <c r="AC42" s="1"/>
      <c r="AI42" s="1"/>
      <c r="AJ42" s="1"/>
    </row>
    <row r="43" spans="1:38" ht="16.5" customHeight="1" thickBot="1" x14ac:dyDescent="0.25">
      <c r="AG43" s="29"/>
      <c r="AH43" s="29"/>
      <c r="AI43" s="50"/>
      <c r="AJ43" s="51" t="s">
        <v>29</v>
      </c>
      <c r="AK43" s="50">
        <f>SUM(AH38,AH35,AH32,AH29,AH26,AH23,AH20,AH17,AH14,AH11,AH8,AH5)</f>
        <v>168</v>
      </c>
    </row>
    <row r="44" spans="1:38" ht="16.5" customHeight="1" thickTop="1" thickBot="1" x14ac:dyDescent="0.25">
      <c r="AG44" s="29"/>
      <c r="AH44" s="29"/>
      <c r="AI44" s="50"/>
      <c r="AJ44" s="57" t="s">
        <v>42</v>
      </c>
      <c r="AK44" s="50">
        <f>SUM(AJ5,AJ8,AJ11,AJ14,AJ17,AJ20,AJ23,AJ26,AJ29,AJ32,AJ35,AJ38)</f>
        <v>1700.1599999999999</v>
      </c>
    </row>
    <row r="45" spans="1:38" ht="8.25" customHeight="1" thickTop="1" x14ac:dyDescent="0.2">
      <c r="AG45" s="29"/>
      <c r="AH45" s="29"/>
      <c r="AI45" s="1"/>
      <c r="AJ45" s="1"/>
    </row>
    <row r="46" spans="1:38" x14ac:dyDescent="0.2">
      <c r="AB46" s="35"/>
      <c r="AI46" s="14"/>
      <c r="AJ46" s="7"/>
    </row>
    <row r="47" spans="1:38" x14ac:dyDescent="0.2">
      <c r="A47" s="9"/>
      <c r="D47" s="35"/>
      <c r="E47" s="40"/>
    </row>
    <row r="48" spans="1:38" x14ac:dyDescent="0.2">
      <c r="A48" s="9"/>
      <c r="D48" s="35"/>
      <c r="E48" s="40"/>
      <c r="AK48" s="7"/>
    </row>
    <row r="49" spans="1:5" x14ac:dyDescent="0.2">
      <c r="A49" s="9"/>
      <c r="D49" s="35"/>
      <c r="E49" s="40"/>
    </row>
    <row r="50" spans="1:5" x14ac:dyDescent="0.2">
      <c r="A50" s="9"/>
      <c r="D50" s="35"/>
      <c r="E50" s="40"/>
    </row>
    <row r="51" spans="1:5" x14ac:dyDescent="0.2">
      <c r="A51" s="9"/>
      <c r="D51" s="35"/>
      <c r="E51" s="40"/>
    </row>
  </sheetData>
  <sheetProtection selectLockedCells="1" selectUnlockedCells="1"/>
  <mergeCells count="13">
    <mergeCell ref="AJ2:AK2"/>
    <mergeCell ref="A37:A38"/>
    <mergeCell ref="A10:A11"/>
    <mergeCell ref="A7:A8"/>
    <mergeCell ref="A13:A14"/>
    <mergeCell ref="A16:A17"/>
    <mergeCell ref="A34:A35"/>
    <mergeCell ref="A19:A20"/>
    <mergeCell ref="A22:A23"/>
    <mergeCell ref="A25:A26"/>
    <mergeCell ref="A28:A29"/>
    <mergeCell ref="A31:A32"/>
    <mergeCell ref="A4:A5"/>
  </mergeCells>
  <conditionalFormatting sqref="B11:B12">
    <cfRule type="cellIs" dxfId="162" priority="23" stopIfTrue="1" operator="equal">
      <formula>""</formula>
    </cfRule>
    <cfRule type="cellIs" dxfId="161" priority="22" stopIfTrue="1" operator="equal">
      <formula>"F"</formula>
    </cfRule>
  </conditionalFormatting>
  <conditionalFormatting sqref="B12">
    <cfRule type="cellIs" dxfId="160" priority="230" operator="equal">
      <formula>0</formula>
    </cfRule>
  </conditionalFormatting>
  <conditionalFormatting sqref="B24">
    <cfRule type="cellIs" dxfId="159" priority="108" stopIfTrue="1" operator="equal">
      <formula>"F"</formula>
    </cfRule>
    <cfRule type="cellIs" dxfId="158" priority="109" stopIfTrue="1" operator="equal">
      <formula>""</formula>
    </cfRule>
    <cfRule type="cellIs" dxfId="157" priority="110" operator="equal">
      <formula>0</formula>
    </cfRule>
  </conditionalFormatting>
  <conditionalFormatting sqref="B35:B36">
    <cfRule type="cellIs" dxfId="156" priority="10" stopIfTrue="1" operator="equal">
      <formula>"F"</formula>
    </cfRule>
    <cfRule type="cellIs" dxfId="155" priority="11" stopIfTrue="1" operator="equal">
      <formula>""</formula>
    </cfRule>
  </conditionalFormatting>
  <conditionalFormatting sqref="B36">
    <cfRule type="cellIs" dxfId="154" priority="66" operator="equal">
      <formula>0</formula>
    </cfRule>
  </conditionalFormatting>
  <conditionalFormatting sqref="B37:AE37">
    <cfRule type="cellIs" dxfId="153" priority="44" stopIfTrue="1" operator="equal">
      <formula>""</formula>
    </cfRule>
    <cfRule type="cellIs" dxfId="152" priority="42" operator="equal">
      <formula>0</formula>
    </cfRule>
    <cfRule type="cellIs" dxfId="151" priority="43" stopIfTrue="1" operator="equal">
      <formula>"F"</formula>
    </cfRule>
  </conditionalFormatting>
  <conditionalFormatting sqref="B3:AF4">
    <cfRule type="cellIs" dxfId="150" priority="333" stopIfTrue="1" operator="equal">
      <formula>""</formula>
    </cfRule>
    <cfRule type="cellIs" dxfId="149" priority="332" stopIfTrue="1" operator="equal">
      <formula>"F"</formula>
    </cfRule>
  </conditionalFormatting>
  <conditionalFormatting sqref="B4:AF4">
    <cfRule type="cellIs" dxfId="148" priority="261" operator="equal">
      <formula>0</formula>
    </cfRule>
  </conditionalFormatting>
  <conditionalFormatting sqref="B4:AF7">
    <cfRule type="cellIs" dxfId="147" priority="220" stopIfTrue="1" operator="equal">
      <formula>"F"</formula>
    </cfRule>
    <cfRule type="cellIs" dxfId="146" priority="221" stopIfTrue="1" operator="equal">
      <formula>""</formula>
    </cfRule>
  </conditionalFormatting>
  <conditionalFormatting sqref="B5:AF7">
    <cfRule type="cellIs" dxfId="145" priority="219" operator="equal">
      <formula>0</formula>
    </cfRule>
  </conditionalFormatting>
  <conditionalFormatting sqref="B7:AF8">
    <cfRule type="cellIs" dxfId="144" priority="25" stopIfTrue="1" operator="equal">
      <formula>"F"</formula>
    </cfRule>
    <cfRule type="cellIs" dxfId="143" priority="26" stopIfTrue="1" operator="equal">
      <formula>""</formula>
    </cfRule>
  </conditionalFormatting>
  <conditionalFormatting sqref="B8:AF8">
    <cfRule type="cellIs" dxfId="142" priority="24" operator="equal">
      <formula>0</formula>
    </cfRule>
  </conditionalFormatting>
  <conditionalFormatting sqref="B9:AF10">
    <cfRule type="cellIs" dxfId="141" priority="208" operator="equal">
      <formula>0</formula>
    </cfRule>
    <cfRule type="cellIs" dxfId="140" priority="209" stopIfTrue="1" operator="equal">
      <formula>"F"</formula>
    </cfRule>
    <cfRule type="cellIs" dxfId="139" priority="210" stopIfTrue="1" operator="equal">
      <formula>""</formula>
    </cfRule>
  </conditionalFormatting>
  <conditionalFormatting sqref="B10:AF10">
    <cfRule type="cellIs" dxfId="138" priority="207" stopIfTrue="1" operator="equal">
      <formula>""</formula>
    </cfRule>
    <cfRule type="cellIs" dxfId="137" priority="206" stopIfTrue="1" operator="equal">
      <formula>"F"</formula>
    </cfRule>
  </conditionalFormatting>
  <conditionalFormatting sqref="B11:AF11">
    <cfRule type="cellIs" dxfId="136" priority="21" operator="equal">
      <formula>0</formula>
    </cfRule>
  </conditionalFormatting>
  <conditionalFormatting sqref="B12:AF12">
    <cfRule type="cellIs" dxfId="135" priority="231" stopIfTrue="1" operator="equal">
      <formula>"F"</formula>
    </cfRule>
    <cfRule type="cellIs" dxfId="134" priority="232" stopIfTrue="1" operator="equal">
      <formula>""</formula>
    </cfRule>
  </conditionalFormatting>
  <conditionalFormatting sqref="B13:AF13">
    <cfRule type="cellIs" dxfId="133" priority="196" stopIfTrue="1" operator="equal">
      <formula>""</formula>
    </cfRule>
    <cfRule type="cellIs" dxfId="132" priority="195" stopIfTrue="1" operator="equal">
      <formula>"F"</formula>
    </cfRule>
    <cfRule type="cellIs" dxfId="131" priority="194" operator="equal">
      <formula>0</formula>
    </cfRule>
  </conditionalFormatting>
  <conditionalFormatting sqref="B13:AF16">
    <cfRule type="cellIs" dxfId="130" priority="20" stopIfTrue="1" operator="equal">
      <formula>""</formula>
    </cfRule>
    <cfRule type="cellIs" dxfId="129" priority="19" stopIfTrue="1" operator="equal">
      <formula>"F"</formula>
    </cfRule>
  </conditionalFormatting>
  <conditionalFormatting sqref="B14:AF16">
    <cfRule type="cellIs" dxfId="128" priority="18" operator="equal">
      <formula>0</formula>
    </cfRule>
  </conditionalFormatting>
  <conditionalFormatting sqref="B16:AF17">
    <cfRule type="cellIs" dxfId="127" priority="16" stopIfTrue="1" operator="equal">
      <formula>"F"</formula>
    </cfRule>
    <cfRule type="cellIs" dxfId="126" priority="17" stopIfTrue="1" operator="equal">
      <formula>""</formula>
    </cfRule>
  </conditionalFormatting>
  <conditionalFormatting sqref="B17:AF17">
    <cfRule type="cellIs" dxfId="125" priority="15" operator="equal">
      <formula>0</formula>
    </cfRule>
  </conditionalFormatting>
  <conditionalFormatting sqref="B18:AF19">
    <cfRule type="cellIs" dxfId="124" priority="104" stopIfTrue="1" operator="equal">
      <formula>""</formula>
    </cfRule>
    <cfRule type="cellIs" dxfId="123" priority="103" stopIfTrue="1" operator="equal">
      <formula>"F"</formula>
    </cfRule>
    <cfRule type="cellIs" dxfId="122" priority="102" operator="equal">
      <formula>0</formula>
    </cfRule>
  </conditionalFormatting>
  <conditionalFormatting sqref="B19:AF22">
    <cfRule type="cellIs" dxfId="121" priority="95" stopIfTrue="1" operator="equal">
      <formula>"F"</formula>
    </cfRule>
    <cfRule type="cellIs" dxfId="120" priority="96" stopIfTrue="1" operator="equal">
      <formula>""</formula>
    </cfRule>
  </conditionalFormatting>
  <conditionalFormatting sqref="B20:AF22">
    <cfRule type="cellIs" dxfId="119" priority="94" operator="equal">
      <formula>0</formula>
    </cfRule>
  </conditionalFormatting>
  <conditionalFormatting sqref="B22:AF23">
    <cfRule type="cellIs" dxfId="118" priority="91" stopIfTrue="1" operator="equal">
      <formula>""</formula>
    </cfRule>
    <cfRule type="cellIs" dxfId="117" priority="90" stopIfTrue="1" operator="equal">
      <formula>"F"</formula>
    </cfRule>
  </conditionalFormatting>
  <conditionalFormatting sqref="B23:AF23">
    <cfRule type="cellIs" dxfId="116" priority="89" operator="equal">
      <formula>0</formula>
    </cfRule>
  </conditionalFormatting>
  <conditionalFormatting sqref="B24:AF24">
    <cfRule type="cellIs" dxfId="115" priority="111" stopIfTrue="1" operator="equal">
      <formula>"F"</formula>
    </cfRule>
    <cfRule type="cellIs" dxfId="114" priority="112" stopIfTrue="1" operator="equal">
      <formula>""</formula>
    </cfRule>
  </conditionalFormatting>
  <conditionalFormatting sqref="B25:AF25">
    <cfRule type="cellIs" dxfId="113" priority="88" stopIfTrue="1" operator="equal">
      <formula>""</formula>
    </cfRule>
    <cfRule type="cellIs" dxfId="112" priority="86" operator="equal">
      <formula>0</formula>
    </cfRule>
    <cfRule type="cellIs" dxfId="111" priority="87" stopIfTrue="1" operator="equal">
      <formula>"F"</formula>
    </cfRule>
  </conditionalFormatting>
  <conditionalFormatting sqref="B25:AF28">
    <cfRule type="cellIs" dxfId="110" priority="77" stopIfTrue="1" operator="equal">
      <formula>"F"</formula>
    </cfRule>
    <cfRule type="cellIs" dxfId="109" priority="78" stopIfTrue="1" operator="equal">
      <formula>""</formula>
    </cfRule>
  </conditionalFormatting>
  <conditionalFormatting sqref="B26:AF28">
    <cfRule type="cellIs" dxfId="108" priority="76" operator="equal">
      <formula>0</formula>
    </cfRule>
  </conditionalFormatting>
  <conditionalFormatting sqref="B28:AF29">
    <cfRule type="cellIs" dxfId="107" priority="14" stopIfTrue="1" operator="equal">
      <formula>""</formula>
    </cfRule>
    <cfRule type="cellIs" dxfId="106" priority="13" stopIfTrue="1" operator="equal">
      <formula>"F"</formula>
    </cfRule>
  </conditionalFormatting>
  <conditionalFormatting sqref="B29:AF29">
    <cfRule type="cellIs" dxfId="105" priority="12" operator="equal">
      <formula>0</formula>
    </cfRule>
  </conditionalFormatting>
  <conditionalFormatting sqref="B30:AF31">
    <cfRule type="cellIs" dxfId="104" priority="60" stopIfTrue="1" operator="equal">
      <formula>""</formula>
    </cfRule>
    <cfRule type="cellIs" dxfId="103" priority="59" stopIfTrue="1" operator="equal">
      <formula>"F"</formula>
    </cfRule>
    <cfRule type="cellIs" dxfId="102" priority="58" operator="equal">
      <formula>0</formula>
    </cfRule>
  </conditionalFormatting>
  <conditionalFormatting sqref="B31:AF34">
    <cfRule type="cellIs" dxfId="101" priority="51" stopIfTrue="1" operator="equal">
      <formula>"F"</formula>
    </cfRule>
    <cfRule type="cellIs" dxfId="100" priority="52" stopIfTrue="1" operator="equal">
      <formula>""</formula>
    </cfRule>
  </conditionalFormatting>
  <conditionalFormatting sqref="B32:AF34">
    <cfRule type="cellIs" dxfId="99" priority="50" operator="equal">
      <formula>0</formula>
    </cfRule>
  </conditionalFormatting>
  <conditionalFormatting sqref="B34:AF34">
    <cfRule type="cellIs" dxfId="98" priority="49" stopIfTrue="1" operator="equal">
      <formula>""</formula>
    </cfRule>
    <cfRule type="cellIs" dxfId="97" priority="48" stopIfTrue="1" operator="equal">
      <formula>"F"</formula>
    </cfRule>
  </conditionalFormatting>
  <conditionalFormatting sqref="B35:AF35">
    <cfRule type="cellIs" dxfId="96" priority="9" operator="equal">
      <formula>0</formula>
    </cfRule>
  </conditionalFormatting>
  <conditionalFormatting sqref="B36:AF36">
    <cfRule type="cellIs" dxfId="95" priority="67" stopIfTrue="1" operator="equal">
      <formula>"F"</formula>
    </cfRule>
    <cfRule type="cellIs" dxfId="94" priority="68" stopIfTrue="1" operator="equal">
      <formula>""</formula>
    </cfRule>
  </conditionalFormatting>
  <conditionalFormatting sqref="B37:AF37">
    <cfRule type="cellIs" dxfId="93" priority="4" stopIfTrue="1" operator="equal">
      <formula>"F"</formula>
    </cfRule>
    <cfRule type="cellIs" dxfId="92" priority="5" stopIfTrue="1" operator="equal">
      <formula>""</formula>
    </cfRule>
  </conditionalFormatting>
  <conditionalFormatting sqref="B38:AF38">
    <cfRule type="cellIs" dxfId="91" priority="8" stopIfTrue="1" operator="equal">
      <formula>""</formula>
    </cfRule>
    <cfRule type="cellIs" dxfId="90" priority="7" stopIfTrue="1" operator="equal">
      <formula>"F"</formula>
    </cfRule>
    <cfRule type="cellIs" dxfId="89" priority="6" operator="equal">
      <formula>0</formula>
    </cfRule>
  </conditionalFormatting>
  <conditionalFormatting sqref="C11:AF11">
    <cfRule type="cellIs" dxfId="88" priority="205" stopIfTrue="1" operator="equal">
      <formula>""</formula>
    </cfRule>
    <cfRule type="cellIs" dxfId="87" priority="204" stopIfTrue="1" operator="equal">
      <formula>"F"</formula>
    </cfRule>
  </conditionalFormatting>
  <conditionalFormatting sqref="C12:AF12">
    <cfRule type="cellIs" dxfId="86" priority="240" operator="equal">
      <formula>0</formula>
    </cfRule>
    <cfRule type="cellIs" dxfId="85" priority="241" stopIfTrue="1" operator="equal">
      <formula>"F"</formula>
    </cfRule>
    <cfRule type="cellIs" dxfId="84" priority="242" stopIfTrue="1" operator="equal">
      <formula>""</formula>
    </cfRule>
  </conditionalFormatting>
  <conditionalFormatting sqref="C24:AF24">
    <cfRule type="cellIs" dxfId="83" priority="115" operator="equal">
      <formula>0</formula>
    </cfRule>
    <cfRule type="cellIs" dxfId="82" priority="116" stopIfTrue="1" operator="equal">
      <formula>"F"</formula>
    </cfRule>
    <cfRule type="cellIs" dxfId="81" priority="117" stopIfTrue="1" operator="equal">
      <formula>""</formula>
    </cfRule>
  </conditionalFormatting>
  <conditionalFormatting sqref="C35:AF35">
    <cfRule type="cellIs" dxfId="80" priority="46" stopIfTrue="1" operator="equal">
      <formula>"F"</formula>
    </cfRule>
    <cfRule type="cellIs" dxfId="79" priority="47" stopIfTrue="1" operator="equal">
      <formula>""</formula>
    </cfRule>
  </conditionalFormatting>
  <conditionalFormatting sqref="C36:AF36">
    <cfRule type="cellIs" dxfId="78" priority="73" stopIfTrue="1" operator="equal">
      <formula>""</formula>
    </cfRule>
    <cfRule type="cellIs" dxfId="77" priority="72" stopIfTrue="1" operator="equal">
      <formula>"F"</formula>
    </cfRule>
    <cfRule type="cellIs" dxfId="76" priority="71" operator="equal">
      <formula>0</formula>
    </cfRule>
  </conditionalFormatting>
  <conditionalFormatting sqref="AF37">
    <cfRule type="cellIs" dxfId="75" priority="1" stopIfTrue="1" operator="equal">
      <formula>"F"</formula>
    </cfRule>
    <cfRule type="cellIs" dxfId="74" priority="3" operator="equal">
      <formula>0</formula>
    </cfRule>
    <cfRule type="cellIs" dxfId="73" priority="2" stopIfTrue="1" operator="equal">
      <formula>""</formula>
    </cfRule>
  </conditionalFormatting>
  <pageMargins left="0.33333333333333331" right="0.33402777777777776" top="0.6694444444444444" bottom="1.0513888888888889" header="0.51180555555555551" footer="0.27569444444444446"/>
  <pageSetup paperSize="9" scale="80" firstPageNumber="0" orientation="landscape" verticalDpi="300" r:id="rId1"/>
  <headerFooter alignWithMargins="0">
    <oddFooter>&amp;C&amp;8Arbeitszeit per &amp;D</oddFooter>
  </headerFooter>
  <ignoredErrors>
    <ignoredError sqref="C4:AD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926"/>
    <pageSetUpPr fitToPage="1"/>
  </sheetPr>
  <dimension ref="A1:AJ34"/>
  <sheetViews>
    <sheetView showGridLines="0" zoomScale="130" zoomScaleNormal="130" zoomScaleSheetLayoutView="100" workbookViewId="0">
      <selection activeCell="A25" sqref="A25:XFD27"/>
    </sheetView>
  </sheetViews>
  <sheetFormatPr baseColWidth="10" defaultColWidth="11.42578125" defaultRowHeight="12.75" x14ac:dyDescent="0.2"/>
  <cols>
    <col min="1" max="1" width="8.7109375" style="1" customWidth="1"/>
    <col min="2" max="32" width="4" style="29" customWidth="1"/>
    <col min="33" max="33" width="7.28515625" style="6" customWidth="1"/>
    <col min="34" max="34" width="8.42578125" style="1" bestFit="1" customWidth="1"/>
    <col min="35" max="35" width="5.7109375" style="1" bestFit="1" customWidth="1"/>
    <col min="36" max="40" width="11.42578125" style="1" customWidth="1"/>
    <col min="41" max="16384" width="11.42578125" style="1"/>
  </cols>
  <sheetData>
    <row r="1" spans="1:36" ht="24" customHeight="1" x14ac:dyDescent="0.3">
      <c r="A1" s="4" t="s">
        <v>44</v>
      </c>
      <c r="B1" s="28"/>
      <c r="C1" s="28"/>
      <c r="E1" s="30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4"/>
    </row>
    <row r="2" spans="1:36" ht="16.5" customHeight="1" thickBot="1" x14ac:dyDescent="0.35">
      <c r="A2" s="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6" ht="24" customHeight="1" thickBot="1" x14ac:dyDescent="0.25">
      <c r="A3" s="20">
        <v>2024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  <c r="AC3" s="41">
        <v>28</v>
      </c>
      <c r="AD3" s="41">
        <v>29</v>
      </c>
      <c r="AE3" s="41">
        <v>30</v>
      </c>
      <c r="AF3" s="41">
        <v>31</v>
      </c>
      <c r="AG3" s="82">
        <v>1</v>
      </c>
      <c r="AH3" s="83" t="s">
        <v>59</v>
      </c>
      <c r="AI3" s="83" t="s">
        <v>60</v>
      </c>
      <c r="AJ3" s="92" t="s">
        <v>30</v>
      </c>
    </row>
    <row r="4" spans="1:36" ht="15.75" hidden="1" thickBot="1" x14ac:dyDescent="0.25">
      <c r="A4" s="17"/>
      <c r="B4" s="52">
        <v>45292</v>
      </c>
      <c r="C4" s="53">
        <f>B4+1</f>
        <v>45293</v>
      </c>
      <c r="D4" s="53">
        <f t="shared" ref="D4:AF4" si="0">C4+1</f>
        <v>45294</v>
      </c>
      <c r="E4" s="53">
        <f t="shared" si="0"/>
        <v>45295</v>
      </c>
      <c r="F4" s="53">
        <f t="shared" si="0"/>
        <v>45296</v>
      </c>
      <c r="G4" s="53">
        <f t="shared" si="0"/>
        <v>45297</v>
      </c>
      <c r="H4" s="53">
        <f t="shared" si="0"/>
        <v>45298</v>
      </c>
      <c r="I4" s="53">
        <f t="shared" si="0"/>
        <v>45299</v>
      </c>
      <c r="J4" s="53">
        <f t="shared" si="0"/>
        <v>45300</v>
      </c>
      <c r="K4" s="53">
        <f t="shared" si="0"/>
        <v>45301</v>
      </c>
      <c r="L4" s="53">
        <f t="shared" si="0"/>
        <v>45302</v>
      </c>
      <c r="M4" s="53">
        <f t="shared" si="0"/>
        <v>45303</v>
      </c>
      <c r="N4" s="53">
        <f t="shared" si="0"/>
        <v>45304</v>
      </c>
      <c r="O4" s="53">
        <f t="shared" si="0"/>
        <v>45305</v>
      </c>
      <c r="P4" s="53">
        <f t="shared" si="0"/>
        <v>45306</v>
      </c>
      <c r="Q4" s="53">
        <f t="shared" si="0"/>
        <v>45307</v>
      </c>
      <c r="R4" s="53">
        <f t="shared" si="0"/>
        <v>45308</v>
      </c>
      <c r="S4" s="53">
        <f t="shared" si="0"/>
        <v>45309</v>
      </c>
      <c r="T4" s="53">
        <f t="shared" si="0"/>
        <v>45310</v>
      </c>
      <c r="U4" s="53">
        <f t="shared" si="0"/>
        <v>45311</v>
      </c>
      <c r="V4" s="53">
        <f t="shared" si="0"/>
        <v>45312</v>
      </c>
      <c r="W4" s="53">
        <f t="shared" si="0"/>
        <v>45313</v>
      </c>
      <c r="X4" s="53">
        <f t="shared" si="0"/>
        <v>45314</v>
      </c>
      <c r="Y4" s="53">
        <f t="shared" si="0"/>
        <v>45315</v>
      </c>
      <c r="Z4" s="53">
        <f t="shared" si="0"/>
        <v>45316</v>
      </c>
      <c r="AA4" s="53">
        <f t="shared" si="0"/>
        <v>45317</v>
      </c>
      <c r="AB4" s="53">
        <f t="shared" si="0"/>
        <v>45318</v>
      </c>
      <c r="AC4" s="53">
        <f t="shared" si="0"/>
        <v>45319</v>
      </c>
      <c r="AD4" s="53">
        <f t="shared" si="0"/>
        <v>45320</v>
      </c>
      <c r="AE4" s="53">
        <f t="shared" si="0"/>
        <v>45321</v>
      </c>
      <c r="AF4" s="53">
        <f t="shared" si="0"/>
        <v>45322</v>
      </c>
      <c r="AG4" s="84"/>
      <c r="AH4" s="79"/>
      <c r="AI4" s="79"/>
      <c r="AJ4" s="93"/>
    </row>
    <row r="5" spans="1:36" ht="12" customHeight="1" x14ac:dyDescent="0.2">
      <c r="A5" s="62" t="s">
        <v>34</v>
      </c>
      <c r="B5" s="63" t="str">
        <f>IF(SUMPRODUCT((Feiertage!$G$8:$G$13&lt;=B4)*(Feiertage!$H$8:$H$13&gt;=B4)),"F",IF(OR(WEEKDAY(B4)=1,WEEKDAY(B4)=7),"",1))</f>
        <v>F</v>
      </c>
      <c r="C5" s="64" t="str">
        <f>IF(SUMPRODUCT((Feiertage!$G$8:$G$13&lt;=C4)*(Feiertage!$H$8:$H$13&gt;=C4)),"F",IF(OR(WEEKDAY(C4)=1,WEEKDAY(C4)=7),"",1))</f>
        <v>F</v>
      </c>
      <c r="D5" s="64" t="str">
        <f>IF(SUMPRODUCT((Feiertage!$G$8:$G$13&lt;=D4)*(Feiertage!$H$8:$H$13&gt;=D4)),"F",IF(OR(WEEKDAY(D4)=1,WEEKDAY(D4)=7),"",1))</f>
        <v>F</v>
      </c>
      <c r="E5" s="64" t="str">
        <f>IF(SUMPRODUCT((Feiertage!$G$8:$G$13&lt;=E4)*(Feiertage!$H$8:$H$13&gt;=E4)),"F",IF(OR(WEEKDAY(E4)=1,WEEKDAY(E4)=7),"",1))</f>
        <v>F</v>
      </c>
      <c r="F5" s="64" t="str">
        <f>IF(SUMPRODUCT((Feiertage!$G$8:$G$13&lt;=F4)*(Feiertage!$H$8:$H$13&gt;=F4)),"F",IF(OR(WEEKDAY(F4)=1,WEEKDAY(F4)=7),"",1))</f>
        <v>F</v>
      </c>
      <c r="G5" s="64" t="str">
        <f>IF(SUMPRODUCT((Feiertage!$G$8:$G$13&lt;=G4)*(Feiertage!$H$8:$H$13&gt;=G4)),"F",IF(OR(WEEKDAY(G4)=1,WEEKDAY(G4)=7),"",1))</f>
        <v>F</v>
      </c>
      <c r="H5" s="64" t="str">
        <f>IF(SUMPRODUCT((Feiertage!$G$8:$G$13&lt;=H4)*(Feiertage!$H$8:$H$13&gt;=H4)),"F",IF(OR(WEEKDAY(H4)=1,WEEKDAY(H4)=7),"",1))</f>
        <v/>
      </c>
      <c r="I5" s="64">
        <f>IF(SUMPRODUCT((Feiertage!$G$8:$G$13&lt;=I4)*(Feiertage!$H$8:$H$13&gt;=I4)),"F",IF(OR(WEEKDAY(I4)=1,WEEKDAY(I4)=7),"",1))</f>
        <v>1</v>
      </c>
      <c r="J5" s="64">
        <f>IF(SUMPRODUCT((Feiertage!$G$8:$G$13&lt;=J4)*(Feiertage!$H$8:$H$13&gt;=J4)),"F",IF(OR(WEEKDAY(J4)=1,WEEKDAY(J4)=7),"",1))</f>
        <v>1</v>
      </c>
      <c r="K5" s="64">
        <f>IF(SUMPRODUCT((Feiertage!$G$8:$G$13&lt;=K4)*(Feiertage!$H$8:$H$13&gt;=K4)),"F",IF(OR(WEEKDAY(K4)=1,WEEKDAY(K4)=7),"",1))</f>
        <v>1</v>
      </c>
      <c r="L5" s="64">
        <f>IF(SUMPRODUCT((Feiertage!$G$8:$G$13&lt;=L4)*(Feiertage!$H$8:$H$13&gt;=L4)),"F",IF(OR(WEEKDAY(L4)=1,WEEKDAY(L4)=7),"",1))</f>
        <v>1</v>
      </c>
      <c r="M5" s="64">
        <f>IF(SUMPRODUCT((Feiertage!$G$8:$G$13&lt;=M4)*(Feiertage!$H$8:$H$13&gt;=M4)),"F",IF(OR(WEEKDAY(M4)=1,WEEKDAY(M4)=7),"",1))</f>
        <v>1</v>
      </c>
      <c r="N5" s="64" t="str">
        <f>IF(SUMPRODUCT((Feiertage!$G$8:$G$13&lt;=N4)*(Feiertage!$H$8:$H$13&gt;=N4)),"F",IF(OR(WEEKDAY(N4)=1,WEEKDAY(N4)=7),"",1))</f>
        <v/>
      </c>
      <c r="O5" s="64" t="str">
        <f>IF(SUMPRODUCT((Feiertage!$G$8:$G$13&lt;=O4)*(Feiertage!$H$8:$H$13&gt;=O4)),"F",IF(OR(WEEKDAY(O4)=1,WEEKDAY(O4)=7),"",1))</f>
        <v/>
      </c>
      <c r="P5" s="64">
        <f>IF(SUMPRODUCT((Feiertage!$G$8:$G$13&lt;=P4)*(Feiertage!$H$8:$H$13&gt;=P4)),"F",IF(OR(WEEKDAY(P4)=1,WEEKDAY(P4)=7),"",1))</f>
        <v>1</v>
      </c>
      <c r="Q5" s="64">
        <f>IF(SUMPRODUCT((Feiertage!$G$8:$G$13&lt;=Q4)*(Feiertage!$H$8:$H$13&gt;=Q4)),"F",IF(OR(WEEKDAY(Q4)=1,WEEKDAY(Q4)=7),"",1))</f>
        <v>1</v>
      </c>
      <c r="R5" s="64">
        <f>IF(SUMPRODUCT((Feiertage!$G$8:$G$13&lt;=R4)*(Feiertage!$H$8:$H$13&gt;=R4)),"F",IF(OR(WEEKDAY(R4)=1,WEEKDAY(R4)=7),"",1))</f>
        <v>1</v>
      </c>
      <c r="S5" s="64">
        <f>IF(SUMPRODUCT((Feiertage!$G$8:$G$13&lt;=S4)*(Feiertage!$H$8:$H$13&gt;=S4)),"F",IF(OR(WEEKDAY(S4)=1,WEEKDAY(S4)=7),"",1))</f>
        <v>1</v>
      </c>
      <c r="T5" s="64">
        <f>IF(SUMPRODUCT((Feiertage!$G$8:$G$13&lt;=T4)*(Feiertage!$H$8:$H$13&gt;=T4)),"F",IF(OR(WEEKDAY(T4)=1,WEEKDAY(T4)=7),"",1))</f>
        <v>1</v>
      </c>
      <c r="U5" s="64" t="str">
        <f>IF(SUMPRODUCT((Feiertage!$G$8:$G$13&lt;=U4)*(Feiertage!$H$8:$H$13&gt;=U4)),"F",IF(OR(WEEKDAY(U4)=1,WEEKDAY(U4)=7),"",1))</f>
        <v/>
      </c>
      <c r="V5" s="64" t="str">
        <f>IF(SUMPRODUCT((Feiertage!$G$8:$G$13&lt;=V4)*(Feiertage!$H$8:$H$13&gt;=V4)),"F",IF(OR(WEEKDAY(V4)=1,WEEKDAY(V4)=7),"",1))</f>
        <v/>
      </c>
      <c r="W5" s="64">
        <f>IF(SUMPRODUCT((Feiertage!$G$8:$G$13&lt;=W4)*(Feiertage!$H$8:$H$13&gt;=W4)),"F",IF(OR(WEEKDAY(W4)=1,WEEKDAY(W4)=7),"",1))</f>
        <v>1</v>
      </c>
      <c r="X5" s="64">
        <f>IF(SUMPRODUCT((Feiertage!$G$8:$G$13&lt;=X4)*(Feiertage!$H$8:$H$13&gt;=X4)),"F",IF(OR(WEEKDAY(X4)=1,WEEKDAY(X4)=7),"",1))</f>
        <v>1</v>
      </c>
      <c r="Y5" s="64">
        <f>IF(SUMPRODUCT((Feiertage!$G$8:$G$13&lt;=Y4)*(Feiertage!$H$8:$H$13&gt;=Y4)),"F",IF(OR(WEEKDAY(Y4)=1,WEEKDAY(Y4)=7),"",1))</f>
        <v>1</v>
      </c>
      <c r="Z5" s="64">
        <f>IF(SUMPRODUCT((Feiertage!$G$8:$G$13&lt;=Z4)*(Feiertage!$H$8:$H$13&gt;=Z4)),"F",IF(OR(WEEKDAY(Z4)=1,WEEKDAY(Z4)=7),"",1))</f>
        <v>1</v>
      </c>
      <c r="AA5" s="64">
        <f>IF(SUMPRODUCT((Feiertage!$G$8:$G$13&lt;=AA4)*(Feiertage!$H$8:$H$13&gt;=AA4)),"F",IF(OR(WEEKDAY(AA4)=1,WEEKDAY(AA4)=7),"",1))</f>
        <v>1</v>
      </c>
      <c r="AB5" s="64" t="str">
        <f>IF(SUMPRODUCT((Feiertage!$G$8:$G$13&lt;=AB4)*(Feiertage!$H$8:$H$13&gt;=AB4)),"F",IF(OR(WEEKDAY(AB4)=1,WEEKDAY(AB4)=7),"",1))</f>
        <v/>
      </c>
      <c r="AC5" s="64" t="str">
        <f>IF(SUMPRODUCT((Feiertage!$G$8:$G$13&lt;=AC4)*(Feiertage!$H$8:$H$13&gt;=AC4)),"F",IF(OR(WEEKDAY(AC4)=1,WEEKDAY(AC4)=7),"",1))</f>
        <v/>
      </c>
      <c r="AD5" s="64">
        <f>IF(SUMPRODUCT((Feiertage!$G$8:$G$13&lt;=AD4)*(Feiertage!$H$8:$H$13&gt;=AD4)),"F",IF(OR(WEEKDAY(AD4)=1,WEEKDAY(AD4)=7),"",1))</f>
        <v>1</v>
      </c>
      <c r="AE5" s="64">
        <f>IF(SUMPRODUCT((Feiertage!$G$8:$G$13&lt;=AE4)*(Feiertage!$H$8:$H$13&gt;=AE4)),"F",IF(OR(WEEKDAY(AE4)=1,WEEKDAY(AE4)=7),"",1))</f>
        <v>1</v>
      </c>
      <c r="AF5" s="74">
        <f>IF(SUMPRODUCT((Feiertage!$G$8:$G$13&lt;=AF4)*(Feiertage!$H$8:$H$13&gt;=AF4)),"F",IF(OR(WEEKDAY(AF4)=1,WEEKDAY(AF4)=7),"",1))</f>
        <v>1</v>
      </c>
      <c r="AG5" s="85">
        <f>COUNT(B5:AF5,"&lt;0.1")</f>
        <v>18</v>
      </c>
      <c r="AH5" s="80" t="s">
        <v>34</v>
      </c>
      <c r="AI5" s="81">
        <f>Erfassung!F2+20%</f>
        <v>1</v>
      </c>
      <c r="AJ5" s="94">
        <f>ROUND(AG5*AI5/5,1)*5</f>
        <v>18</v>
      </c>
    </row>
    <row r="6" spans="1:36" ht="12.75" hidden="1" customHeight="1" x14ac:dyDescent="0.2">
      <c r="A6" s="62"/>
      <c r="B6" s="65">
        <f>AF4+1</f>
        <v>45323</v>
      </c>
      <c r="C6" s="66">
        <f t="shared" ref="C6:AD6" si="1">B6+1</f>
        <v>45324</v>
      </c>
      <c r="D6" s="66">
        <f t="shared" si="1"/>
        <v>45325</v>
      </c>
      <c r="E6" s="66">
        <f t="shared" si="1"/>
        <v>45326</v>
      </c>
      <c r="F6" s="66">
        <f t="shared" si="1"/>
        <v>45327</v>
      </c>
      <c r="G6" s="66">
        <f t="shared" si="1"/>
        <v>45328</v>
      </c>
      <c r="H6" s="66">
        <f t="shared" si="1"/>
        <v>45329</v>
      </c>
      <c r="I6" s="66">
        <f t="shared" si="1"/>
        <v>45330</v>
      </c>
      <c r="J6" s="66">
        <f t="shared" si="1"/>
        <v>45331</v>
      </c>
      <c r="K6" s="66">
        <f t="shared" si="1"/>
        <v>45332</v>
      </c>
      <c r="L6" s="66">
        <f t="shared" si="1"/>
        <v>45333</v>
      </c>
      <c r="M6" s="66">
        <f t="shared" si="1"/>
        <v>45334</v>
      </c>
      <c r="N6" s="66">
        <f t="shared" si="1"/>
        <v>45335</v>
      </c>
      <c r="O6" s="66">
        <f t="shared" si="1"/>
        <v>45336</v>
      </c>
      <c r="P6" s="66">
        <f t="shared" si="1"/>
        <v>45337</v>
      </c>
      <c r="Q6" s="66">
        <f t="shared" si="1"/>
        <v>45338</v>
      </c>
      <c r="R6" s="66">
        <f t="shared" si="1"/>
        <v>45339</v>
      </c>
      <c r="S6" s="66">
        <f t="shared" si="1"/>
        <v>45340</v>
      </c>
      <c r="T6" s="66">
        <f t="shared" si="1"/>
        <v>45341</v>
      </c>
      <c r="U6" s="66">
        <f t="shared" si="1"/>
        <v>45342</v>
      </c>
      <c r="V6" s="66">
        <f t="shared" si="1"/>
        <v>45343</v>
      </c>
      <c r="W6" s="66">
        <f t="shared" si="1"/>
        <v>45344</v>
      </c>
      <c r="X6" s="66">
        <f t="shared" si="1"/>
        <v>45345</v>
      </c>
      <c r="Y6" s="66">
        <f t="shared" si="1"/>
        <v>45346</v>
      </c>
      <c r="Z6" s="66">
        <f t="shared" si="1"/>
        <v>45347</v>
      </c>
      <c r="AA6" s="66">
        <f t="shared" si="1"/>
        <v>45348</v>
      </c>
      <c r="AB6" s="66">
        <f t="shared" si="1"/>
        <v>45349</v>
      </c>
      <c r="AC6" s="66">
        <f t="shared" si="1"/>
        <v>45350</v>
      </c>
      <c r="AD6" s="66">
        <f t="shared" si="1"/>
        <v>45351</v>
      </c>
      <c r="AE6" s="66"/>
      <c r="AF6" s="75"/>
      <c r="AG6" s="86"/>
      <c r="AH6" s="80" t="s">
        <v>35</v>
      </c>
      <c r="AI6" s="81">
        <f>Erfassung!F3</f>
        <v>0</v>
      </c>
      <c r="AJ6" s="94">
        <f t="shared" ref="AJ6:AJ26" si="2">AG6*AI6</f>
        <v>0</v>
      </c>
    </row>
    <row r="7" spans="1:36" ht="12" customHeight="1" x14ac:dyDescent="0.2">
      <c r="A7" s="62" t="s">
        <v>35</v>
      </c>
      <c r="B7" s="67">
        <f>IF(SUMPRODUCT((Feiertage!$G$8:$G$13&lt;=B6)*(Feiertage!$H$8:$H$13&gt;=B6)),"F",IF(OR(WEEKDAY(B6)=1,WEEKDAY(B6)=7),"",1))</f>
        <v>1</v>
      </c>
      <c r="C7" s="68">
        <f>IF(SUMPRODUCT((Feiertage!$G$8:$G$13&lt;=C6)*(Feiertage!$H$8:$H$13&gt;=C6)),"F",IF(OR(WEEKDAY(C6)=1,WEEKDAY(C6)=7),"",1))</f>
        <v>1</v>
      </c>
      <c r="D7" s="68" t="str">
        <f>IF(SUMPRODUCT((Feiertage!$G$8:$G$13&lt;=D6)*(Feiertage!$H$8:$H$13&gt;=D6)),"F",IF(OR(WEEKDAY(D6)=1,WEEKDAY(D6)=7),"",1))</f>
        <v/>
      </c>
      <c r="E7" s="68" t="str">
        <f>IF(SUMPRODUCT((Feiertage!$G$8:$G$13&lt;=E6)*(Feiertage!$H$8:$H$13&gt;=E6)),"F",IF(OR(WEEKDAY(E6)=1,WEEKDAY(E6)=7),"",1))</f>
        <v/>
      </c>
      <c r="F7" s="68">
        <f>IF(SUMPRODUCT((Feiertage!$G$8:$G$13&lt;=F6)*(Feiertage!$H$8:$H$13&gt;=F6)),"F",IF(OR(WEEKDAY(F6)=1,WEEKDAY(F6)=7),"",1))</f>
        <v>1</v>
      </c>
      <c r="G7" s="68">
        <f>IF(SUMPRODUCT((Feiertage!$G$8:$G$13&lt;=G6)*(Feiertage!$H$8:$H$13&gt;=G6)),"F",IF(OR(WEEKDAY(G6)=1,WEEKDAY(G6)=7),"",1))</f>
        <v>1</v>
      </c>
      <c r="H7" s="68">
        <f>IF(SUMPRODUCT((Feiertage!$G$8:$G$13&lt;=H6)*(Feiertage!$H$8:$H$13&gt;=H6)),"F",IF(OR(WEEKDAY(H6)=1,WEEKDAY(H6)=7),"",1))</f>
        <v>1</v>
      </c>
      <c r="I7" s="68">
        <f>IF(SUMPRODUCT((Feiertage!$G$8:$G$13&lt;=I6)*(Feiertage!$H$8:$H$13&gt;=I6)),"F",IF(OR(WEEKDAY(I6)=1,WEEKDAY(I6)=7),"",1))</f>
        <v>1</v>
      </c>
      <c r="J7" s="68">
        <f>IF(SUMPRODUCT((Feiertage!$G$8:$G$13&lt;=J6)*(Feiertage!$H$8:$H$13&gt;=J6)),"F",IF(OR(WEEKDAY(J6)=1,WEEKDAY(J6)=7),"",1))</f>
        <v>1</v>
      </c>
      <c r="K7" s="68" t="str">
        <f>IF(SUMPRODUCT((Feiertage!$G$8:$G$13&lt;=K6)*(Feiertage!$H$8:$H$13&gt;=K6)),"F",IF(OR(WEEKDAY(K6)=1,WEEKDAY(K6)=7),"",1))</f>
        <v>F</v>
      </c>
      <c r="L7" s="68" t="str">
        <f>IF(SUMPRODUCT((Feiertage!$G$8:$G$13&lt;=L6)*(Feiertage!$H$8:$H$13&gt;=L6)),"F",IF(OR(WEEKDAY(L6)=1,WEEKDAY(L6)=7),"",1))</f>
        <v>F</v>
      </c>
      <c r="M7" s="68" t="str">
        <f>IF(SUMPRODUCT((Feiertage!$G$8:$G$13&lt;=M6)*(Feiertage!$H$8:$H$13&gt;=M6)),"F",IF(OR(WEEKDAY(M6)=1,WEEKDAY(M6)=7),"",1))</f>
        <v>F</v>
      </c>
      <c r="N7" s="68" t="str">
        <f>IF(SUMPRODUCT((Feiertage!$G$8:$G$13&lt;=N6)*(Feiertage!$H$8:$H$13&gt;=N6)),"F",IF(OR(WEEKDAY(N6)=1,WEEKDAY(N6)=7),"",1))</f>
        <v>F</v>
      </c>
      <c r="O7" s="68" t="str">
        <f>IF(SUMPRODUCT((Feiertage!$G$8:$G$13&lt;=O6)*(Feiertage!$H$8:$H$13&gt;=O6)),"F",IF(OR(WEEKDAY(O6)=1,WEEKDAY(O6)=7),"",1))</f>
        <v>F</v>
      </c>
      <c r="P7" s="68" t="str">
        <f>IF(SUMPRODUCT((Feiertage!$G$8:$G$13&lt;=P6)*(Feiertage!$H$8:$H$13&gt;=P6)),"F",IF(OR(WEEKDAY(P6)=1,WEEKDAY(P6)=7),"",1))</f>
        <v>F</v>
      </c>
      <c r="Q7" s="68" t="str">
        <f>IF(SUMPRODUCT((Feiertage!$G$8:$G$13&lt;=Q6)*(Feiertage!$H$8:$H$13&gt;=Q6)),"F",IF(OR(WEEKDAY(Q6)=1,WEEKDAY(Q6)=7),"",1))</f>
        <v>F</v>
      </c>
      <c r="R7" s="68" t="str">
        <f>IF(SUMPRODUCT((Feiertage!$G$8:$G$13&lt;=R6)*(Feiertage!$H$8:$H$13&gt;=R6)),"F",IF(OR(WEEKDAY(R6)=1,WEEKDAY(R6)=7),"",1))</f>
        <v>F</v>
      </c>
      <c r="S7" s="68" t="str">
        <f>IF(SUMPRODUCT((Feiertage!$G$8:$G$13&lt;=S6)*(Feiertage!$H$8:$H$13&gt;=S6)),"F",IF(OR(WEEKDAY(S6)=1,WEEKDAY(S6)=7),"",1))</f>
        <v>F</v>
      </c>
      <c r="T7" s="68" t="str">
        <f>IF(SUMPRODUCT((Feiertage!$G$8:$G$13&lt;=T6)*(Feiertage!$H$8:$H$13&gt;=T6)),"F",IF(OR(WEEKDAY(T6)=1,WEEKDAY(T6)=7),"",1))</f>
        <v>F</v>
      </c>
      <c r="U7" s="68" t="str">
        <f>IF(SUMPRODUCT((Feiertage!$G$8:$G$13&lt;=U6)*(Feiertage!$H$8:$H$13&gt;=U6)),"F",IF(OR(WEEKDAY(U6)=1,WEEKDAY(U6)=7),"",1))</f>
        <v>F</v>
      </c>
      <c r="V7" s="68" t="str">
        <f>IF(SUMPRODUCT((Feiertage!$G$8:$G$13&lt;=V6)*(Feiertage!$H$8:$H$13&gt;=V6)),"F",IF(OR(WEEKDAY(V6)=1,WEEKDAY(V6)=7),"",1))</f>
        <v>F</v>
      </c>
      <c r="W7" s="68" t="str">
        <f>IF(SUMPRODUCT((Feiertage!$G$8:$G$13&lt;=W6)*(Feiertage!$H$8:$H$13&gt;=W6)),"F",IF(OR(WEEKDAY(W6)=1,WEEKDAY(W6)=7),"",1))</f>
        <v>F</v>
      </c>
      <c r="X7" s="68" t="str">
        <f>IF(SUMPRODUCT((Feiertage!$G$8:$G$13&lt;=X6)*(Feiertage!$H$8:$H$13&gt;=X6)),"F",IF(OR(WEEKDAY(X6)=1,WEEKDAY(X6)=7),"",1))</f>
        <v>F</v>
      </c>
      <c r="Y7" s="68" t="str">
        <f>IF(SUMPRODUCT((Feiertage!$G$8:$G$13&lt;=Y6)*(Feiertage!$H$8:$H$13&gt;=Y6)),"F",IF(OR(WEEKDAY(Y6)=1,WEEKDAY(Y6)=7),"",1))</f>
        <v>F</v>
      </c>
      <c r="Z7" s="68" t="str">
        <f>IF(SUMPRODUCT((Feiertage!$G$8:$G$13&lt;=Z6)*(Feiertage!$H$8:$H$13&gt;=Z6)),"F",IF(OR(WEEKDAY(Z6)=1,WEEKDAY(Z6)=7),"",1))</f>
        <v>F</v>
      </c>
      <c r="AA7" s="68">
        <f>IF(SUMPRODUCT((Feiertage!$G$8:$G$13&lt;=AA6)*(Feiertage!$H$8:$H$13&gt;=AA6)),"F",IF(OR(WEEKDAY(AA6)=1,WEEKDAY(AA6)=7),"",1))</f>
        <v>1</v>
      </c>
      <c r="AB7" s="68">
        <f>IF(SUMPRODUCT((Feiertage!$G$8:$G$13&lt;=AB6)*(Feiertage!$H$8:$H$13&gt;=AB6)),"F",IF(OR(WEEKDAY(AB6)=1,WEEKDAY(AB6)=7),"",1))</f>
        <v>1</v>
      </c>
      <c r="AC7" s="68">
        <f>IF(SUMPRODUCT((Feiertage!$G$8:$G$13&lt;=AC6)*(Feiertage!$H$8:$H$13&gt;=AC6)),"F",IF(OR(WEEKDAY(AC6)=1,WEEKDAY(AC6)=7),"",1))</f>
        <v>1</v>
      </c>
      <c r="AD7" s="68">
        <f>IF(SUMPRODUCT((Feiertage!$G$8:$G$13&lt;=AD6)*(Feiertage!$H$8:$H$13&gt;=AD6)),"F",IF(OR(WEEKDAY(AD6)=1,WEEKDAY(AD6)=7),"",1))</f>
        <v>1</v>
      </c>
      <c r="AE7" s="68" t="str">
        <f>IF(SUMPRODUCT((Feiertage!$G$8:$G$13&lt;=AE6)*(Feiertage!$H$8:$H$13&gt;=AE6)),"F",IF(OR(WEEKDAY(AE6)=1,WEEKDAY(AE6)=7),"",1))</f>
        <v/>
      </c>
      <c r="AF7" s="76" t="str">
        <f>IF(SUMPRODUCT((Feiertage!$G$8:$G$13&lt;=AF6)*(Feiertage!$H$8:$H$13&gt;=AF6)),"F",IF(OR(WEEKDAY(AF6)=1,WEEKDAY(AF6)=7),"",1))</f>
        <v/>
      </c>
      <c r="AG7" s="85">
        <f>COUNT(B7:AF7,"&lt;0.1")</f>
        <v>11</v>
      </c>
      <c r="AH7" s="80" t="s">
        <v>35</v>
      </c>
      <c r="AI7" s="81">
        <f>Erfassung!G2+20%</f>
        <v>1</v>
      </c>
      <c r="AJ7" s="94">
        <f>ROUND(AG7*AI7/5,1)*5</f>
        <v>11</v>
      </c>
    </row>
    <row r="8" spans="1:36" ht="12.75" hidden="1" customHeight="1" x14ac:dyDescent="0.2">
      <c r="A8" s="62"/>
      <c r="B8" s="65">
        <f>AD6+1</f>
        <v>45352</v>
      </c>
      <c r="C8" s="66">
        <f t="shared" ref="C8:AF8" si="3">B8+1</f>
        <v>45353</v>
      </c>
      <c r="D8" s="66">
        <f t="shared" si="3"/>
        <v>45354</v>
      </c>
      <c r="E8" s="66">
        <f t="shared" si="3"/>
        <v>45355</v>
      </c>
      <c r="F8" s="66">
        <f t="shared" si="3"/>
        <v>45356</v>
      </c>
      <c r="G8" s="66">
        <f t="shared" si="3"/>
        <v>45357</v>
      </c>
      <c r="H8" s="66">
        <f t="shared" si="3"/>
        <v>45358</v>
      </c>
      <c r="I8" s="66">
        <f t="shared" si="3"/>
        <v>45359</v>
      </c>
      <c r="J8" s="66">
        <f t="shared" si="3"/>
        <v>45360</v>
      </c>
      <c r="K8" s="66">
        <f t="shared" si="3"/>
        <v>45361</v>
      </c>
      <c r="L8" s="66">
        <f t="shared" si="3"/>
        <v>45362</v>
      </c>
      <c r="M8" s="66">
        <f t="shared" si="3"/>
        <v>45363</v>
      </c>
      <c r="N8" s="66">
        <f t="shared" si="3"/>
        <v>45364</v>
      </c>
      <c r="O8" s="66">
        <f t="shared" si="3"/>
        <v>45365</v>
      </c>
      <c r="P8" s="66">
        <f t="shared" si="3"/>
        <v>45366</v>
      </c>
      <c r="Q8" s="66">
        <f t="shared" si="3"/>
        <v>45367</v>
      </c>
      <c r="R8" s="66">
        <f t="shared" si="3"/>
        <v>45368</v>
      </c>
      <c r="S8" s="66">
        <f t="shared" si="3"/>
        <v>45369</v>
      </c>
      <c r="T8" s="66">
        <f t="shared" si="3"/>
        <v>45370</v>
      </c>
      <c r="U8" s="66">
        <f t="shared" si="3"/>
        <v>45371</v>
      </c>
      <c r="V8" s="66">
        <f t="shared" si="3"/>
        <v>45372</v>
      </c>
      <c r="W8" s="66">
        <f t="shared" si="3"/>
        <v>45373</v>
      </c>
      <c r="X8" s="66">
        <f t="shared" si="3"/>
        <v>45374</v>
      </c>
      <c r="Y8" s="66">
        <f t="shared" si="3"/>
        <v>45375</v>
      </c>
      <c r="Z8" s="66">
        <f t="shared" si="3"/>
        <v>45376</v>
      </c>
      <c r="AA8" s="66">
        <f t="shared" si="3"/>
        <v>45377</v>
      </c>
      <c r="AB8" s="66">
        <f t="shared" si="3"/>
        <v>45378</v>
      </c>
      <c r="AC8" s="66">
        <f t="shared" si="3"/>
        <v>45379</v>
      </c>
      <c r="AD8" s="66">
        <f t="shared" si="3"/>
        <v>45380</v>
      </c>
      <c r="AE8" s="66">
        <f t="shared" si="3"/>
        <v>45381</v>
      </c>
      <c r="AF8" s="75">
        <f t="shared" si="3"/>
        <v>45382</v>
      </c>
      <c r="AG8" s="86"/>
      <c r="AH8" s="80" t="s">
        <v>34</v>
      </c>
      <c r="AI8" s="81">
        <f>Erfassung!F12</f>
        <v>0</v>
      </c>
      <c r="AJ8" s="94">
        <f t="shared" si="2"/>
        <v>0</v>
      </c>
    </row>
    <row r="9" spans="1:36" ht="12" customHeight="1" x14ac:dyDescent="0.2">
      <c r="A9" s="62" t="s">
        <v>4</v>
      </c>
      <c r="B9" s="67">
        <f>IF(SUMPRODUCT((Feiertage!$G$8:$G$13&lt;=B8)*(Feiertage!$H$8:$H$13&gt;=B8)),"F",IF(OR(WEEKDAY(B8)=1,WEEKDAY(B8)=7),"",1))</f>
        <v>1</v>
      </c>
      <c r="C9" s="68" t="str">
        <f>IF(SUMPRODUCT((Feiertage!$G$8:$G$13&lt;=C8)*(Feiertage!$H$8:$H$13&gt;=C8)),"F",IF(OR(WEEKDAY(C8)=1,WEEKDAY(C8)=7),"",1))</f>
        <v/>
      </c>
      <c r="D9" s="68" t="str">
        <f>IF(SUMPRODUCT((Feiertage!$G$8:$G$13&lt;=D8)*(Feiertage!$H$8:$H$13&gt;=D8)),"F",IF(OR(WEEKDAY(D8)=1,WEEKDAY(D8)=7),"",1))</f>
        <v/>
      </c>
      <c r="E9" s="68">
        <f>IF(SUMPRODUCT((Feiertage!$G$8:$G$13&lt;=E8)*(Feiertage!$H$8:$H$13&gt;=E8)),"F",IF(OR(WEEKDAY(E8)=1,WEEKDAY(E8)=7),"",1))</f>
        <v>1</v>
      </c>
      <c r="F9" s="68">
        <f>IF(SUMPRODUCT((Feiertage!$G$8:$G$13&lt;=F8)*(Feiertage!$H$8:$H$13&gt;=F8)),"F",IF(OR(WEEKDAY(F8)=1,WEEKDAY(F8)=7),"",1))</f>
        <v>1</v>
      </c>
      <c r="G9" s="68">
        <f>IF(SUMPRODUCT((Feiertage!$G$8:$G$13&lt;=G8)*(Feiertage!$H$8:$H$13&gt;=G8)),"F",IF(OR(WEEKDAY(G8)=1,WEEKDAY(G8)=7),"",1))</f>
        <v>1</v>
      </c>
      <c r="H9" s="68">
        <f>IF(SUMPRODUCT((Feiertage!$G$8:$G$13&lt;=H8)*(Feiertage!$H$8:$H$13&gt;=H8)),"F",IF(OR(WEEKDAY(H8)=1,WEEKDAY(H8)=7),"",1))</f>
        <v>1</v>
      </c>
      <c r="I9" s="68">
        <f>IF(SUMPRODUCT((Feiertage!$G$8:$G$13&lt;=I8)*(Feiertage!$H$8:$H$13&gt;=I8)),"F",IF(OR(WEEKDAY(I8)=1,WEEKDAY(I8)=7),"",1))</f>
        <v>1</v>
      </c>
      <c r="J9" s="68" t="str">
        <f>IF(SUMPRODUCT((Feiertage!$G$8:$G$13&lt;=J8)*(Feiertage!$H$8:$H$13&gt;=J8)),"F",IF(OR(WEEKDAY(J8)=1,WEEKDAY(J8)=7),"",1))</f>
        <v/>
      </c>
      <c r="K9" s="68" t="str">
        <f>IF(SUMPRODUCT((Feiertage!$G$8:$G$13&lt;=K8)*(Feiertage!$H$8:$H$13&gt;=K8)),"F",IF(OR(WEEKDAY(K8)=1,WEEKDAY(K8)=7),"",1))</f>
        <v/>
      </c>
      <c r="L9" s="68">
        <f>IF(SUMPRODUCT((Feiertage!$G$8:$G$13&lt;=L8)*(Feiertage!$H$8:$H$13&gt;=L8)),"F",IF(OR(WEEKDAY(L8)=1,WEEKDAY(L8)=7),"",1))</f>
        <v>1</v>
      </c>
      <c r="M9" s="68">
        <f>IF(SUMPRODUCT((Feiertage!$G$8:$G$13&lt;=M8)*(Feiertage!$H$8:$H$13&gt;=M8)),"F",IF(OR(WEEKDAY(M8)=1,WEEKDAY(M8)=7),"",1))</f>
        <v>1</v>
      </c>
      <c r="N9" s="68">
        <f>IF(SUMPRODUCT((Feiertage!$G$8:$G$13&lt;=N8)*(Feiertage!$H$8:$H$13&gt;=N8)),"F",IF(OR(WEEKDAY(N8)=1,WEEKDAY(N8)=7),"",1))</f>
        <v>1</v>
      </c>
      <c r="O9" s="68">
        <f>IF(SUMPRODUCT((Feiertage!$G$8:$G$13&lt;=O8)*(Feiertage!$H$8:$H$13&gt;=O8)),"F",IF(OR(WEEKDAY(O8)=1,WEEKDAY(O8)=7),"",1))</f>
        <v>1</v>
      </c>
      <c r="P9" s="68">
        <f>IF(SUMPRODUCT((Feiertage!$G$8:$G$13&lt;=P8)*(Feiertage!$H$8:$H$13&gt;=P8)),"F",IF(OR(WEEKDAY(P8)=1,WEEKDAY(P8)=7),"",1))</f>
        <v>1</v>
      </c>
      <c r="Q9" s="68" t="str">
        <f>IF(SUMPRODUCT((Feiertage!$G$8:$G$13&lt;=Q8)*(Feiertage!$H$8:$H$13&gt;=Q8)),"F",IF(OR(WEEKDAY(Q8)=1,WEEKDAY(Q8)=7),"",1))</f>
        <v/>
      </c>
      <c r="R9" s="68" t="str">
        <f>IF(SUMPRODUCT((Feiertage!$G$8:$G$13&lt;=R8)*(Feiertage!$H$8:$H$13&gt;=R8)),"F",IF(OR(WEEKDAY(R8)=1,WEEKDAY(R8)=7),"",1))</f>
        <v/>
      </c>
      <c r="S9" s="68">
        <f>IF(SUMPRODUCT((Feiertage!$G$8:$G$13&lt;=S8)*(Feiertage!$H$8:$H$13&gt;=S8)),"F",IF(OR(WEEKDAY(S8)=1,WEEKDAY(S8)=7),"",1))</f>
        <v>1</v>
      </c>
      <c r="T9" s="68">
        <f>IF(SUMPRODUCT((Feiertage!$G$8:$G$13&lt;=T8)*(Feiertage!$H$8:$H$13&gt;=T8)),"F",IF(OR(WEEKDAY(T8)=1,WEEKDAY(T8)=7),"",1))</f>
        <v>1</v>
      </c>
      <c r="U9" s="68">
        <f>IF(SUMPRODUCT((Feiertage!$G$8:$G$13&lt;=U8)*(Feiertage!$H$8:$H$13&gt;=U8)),"F",IF(OR(WEEKDAY(U8)=1,WEEKDAY(U8)=7),"",1))</f>
        <v>1</v>
      </c>
      <c r="V9" s="68">
        <f>IF(SUMPRODUCT((Feiertage!$G$8:$G$13&lt;=V8)*(Feiertage!$H$8:$H$13&gt;=V8)),"F",IF(OR(WEEKDAY(V8)=1,WEEKDAY(V8)=7),"",1))</f>
        <v>1</v>
      </c>
      <c r="W9" s="68">
        <f>IF(SUMPRODUCT((Feiertage!$G$8:$G$13&lt;=W8)*(Feiertage!$H$8:$H$13&gt;=W8)),"F",IF(OR(WEEKDAY(W8)=1,WEEKDAY(W8)=7),"",1))</f>
        <v>1</v>
      </c>
      <c r="X9" s="68" t="str">
        <f>IF(SUMPRODUCT((Feiertage!$G$8:$G$13&lt;=X8)*(Feiertage!$H$8:$H$13&gt;=X8)),"F",IF(OR(WEEKDAY(X8)=1,WEEKDAY(X8)=7),"",1))</f>
        <v/>
      </c>
      <c r="Y9" s="68" t="str">
        <f>IF(SUMPRODUCT((Feiertage!$G$8:$G$13&lt;=Y8)*(Feiertage!$H$8:$H$13&gt;=Y8)),"F",IF(OR(WEEKDAY(Y8)=1,WEEKDAY(Y8)=7),"",1))</f>
        <v/>
      </c>
      <c r="Z9" s="68">
        <f>IF(SUMPRODUCT((Feiertage!$G$8:$G$13&lt;=Z8)*(Feiertage!$H$8:$H$13&gt;=Z8)),"F",IF(OR(WEEKDAY(Z8)=1,WEEKDAY(Z8)=7),"",1))</f>
        <v>1</v>
      </c>
      <c r="AA9" s="68">
        <f>IF(SUMPRODUCT((Feiertage!$G$8:$G$13&lt;=AA8)*(Feiertage!$H$8:$H$13&gt;=AA8)),"F",IF(OR(WEEKDAY(AA8)=1,WEEKDAY(AA8)=7),"",1))</f>
        <v>1</v>
      </c>
      <c r="AB9" s="68">
        <f>IF(SUMPRODUCT((Feiertage!$G$8:$G$13&lt;=AB8)*(Feiertage!$H$8:$H$13&gt;=AB8)),"F",IF(OR(WEEKDAY(AB8)=1,WEEKDAY(AB8)=7),"",1))</f>
        <v>1</v>
      </c>
      <c r="AC9" s="68">
        <f>IF(SUMPRODUCT((Feiertage!$G$8:$G$13&lt;=AC8)*(Feiertage!$H$8:$H$13&gt;=AC8)),"F",IF(OR(WEEKDAY(AC8)=1,WEEKDAY(AC8)=7),"",1))</f>
        <v>1</v>
      </c>
      <c r="AD9" s="68">
        <f>IF(SUMPRODUCT((Feiertage!$G$8:$G$13&lt;=AD8)*(Feiertage!$H$8:$H$13&gt;=AD8)),"F",IF(OR(WEEKDAY(AD8)=1,WEEKDAY(AD8)=7),"",1))</f>
        <v>1</v>
      </c>
      <c r="AE9" s="68" t="str">
        <f>IF(SUMPRODUCT((Feiertage!$G$8:$G$13&lt;=AE8)*(Feiertage!$H$8:$H$13&gt;=AE8)),"F",IF(OR(WEEKDAY(AE8)=1,WEEKDAY(AE8)=7),"",1))</f>
        <v/>
      </c>
      <c r="AF9" s="76" t="str">
        <f>IF(SUMPRODUCT((Feiertage!$G$8:$G$13&lt;=AF8)*(Feiertage!$H$8:$H$13&gt;=AF8)),"F",IF(OR(WEEKDAY(AF8)=1,WEEKDAY(AF8)=7),"",1))</f>
        <v/>
      </c>
      <c r="AG9" s="85">
        <f>COUNT(B9:AF9,"&lt;0.1")</f>
        <v>21</v>
      </c>
      <c r="AH9" s="80" t="s">
        <v>4</v>
      </c>
      <c r="AI9" s="81">
        <f>Erfassung!H2+20%</f>
        <v>1</v>
      </c>
      <c r="AJ9" s="94">
        <f>ROUND(AG9*AI9/5,1)*5</f>
        <v>21</v>
      </c>
    </row>
    <row r="10" spans="1:36" s="8" customFormat="1" ht="12.75" hidden="1" customHeight="1" x14ac:dyDescent="0.2">
      <c r="A10" s="62" t="s">
        <v>7</v>
      </c>
      <c r="B10" s="65">
        <f>AF8+1</f>
        <v>45383</v>
      </c>
      <c r="C10" s="66">
        <f t="shared" ref="C10:AE10" si="4">B10+1</f>
        <v>45384</v>
      </c>
      <c r="D10" s="66">
        <f t="shared" si="4"/>
        <v>45385</v>
      </c>
      <c r="E10" s="66">
        <f t="shared" si="4"/>
        <v>45386</v>
      </c>
      <c r="F10" s="66">
        <f t="shared" si="4"/>
        <v>45387</v>
      </c>
      <c r="G10" s="66">
        <f t="shared" si="4"/>
        <v>45388</v>
      </c>
      <c r="H10" s="66">
        <f t="shared" si="4"/>
        <v>45389</v>
      </c>
      <c r="I10" s="66">
        <f t="shared" si="4"/>
        <v>45390</v>
      </c>
      <c r="J10" s="66">
        <f t="shared" si="4"/>
        <v>45391</v>
      </c>
      <c r="K10" s="66">
        <f t="shared" si="4"/>
        <v>45392</v>
      </c>
      <c r="L10" s="66">
        <f t="shared" si="4"/>
        <v>45393</v>
      </c>
      <c r="M10" s="66">
        <f t="shared" si="4"/>
        <v>45394</v>
      </c>
      <c r="N10" s="66">
        <f t="shared" si="4"/>
        <v>45395</v>
      </c>
      <c r="O10" s="66">
        <f t="shared" si="4"/>
        <v>45396</v>
      </c>
      <c r="P10" s="66">
        <f t="shared" si="4"/>
        <v>45397</v>
      </c>
      <c r="Q10" s="66">
        <f t="shared" si="4"/>
        <v>45398</v>
      </c>
      <c r="R10" s="66">
        <f t="shared" si="4"/>
        <v>45399</v>
      </c>
      <c r="S10" s="66">
        <f t="shared" si="4"/>
        <v>45400</v>
      </c>
      <c r="T10" s="66">
        <f t="shared" si="4"/>
        <v>45401</v>
      </c>
      <c r="U10" s="66">
        <f t="shared" si="4"/>
        <v>45402</v>
      </c>
      <c r="V10" s="66">
        <f t="shared" si="4"/>
        <v>45403</v>
      </c>
      <c r="W10" s="66">
        <f t="shared" si="4"/>
        <v>45404</v>
      </c>
      <c r="X10" s="66">
        <f t="shared" si="4"/>
        <v>45405</v>
      </c>
      <c r="Y10" s="66">
        <f t="shared" si="4"/>
        <v>45406</v>
      </c>
      <c r="Z10" s="66">
        <f t="shared" si="4"/>
        <v>45407</v>
      </c>
      <c r="AA10" s="66">
        <f t="shared" si="4"/>
        <v>45408</v>
      </c>
      <c r="AB10" s="66">
        <f t="shared" si="4"/>
        <v>45409</v>
      </c>
      <c r="AC10" s="66">
        <f t="shared" si="4"/>
        <v>45410</v>
      </c>
      <c r="AD10" s="66">
        <f t="shared" si="4"/>
        <v>45411</v>
      </c>
      <c r="AE10" s="66">
        <f t="shared" si="4"/>
        <v>45412</v>
      </c>
      <c r="AF10" s="75"/>
      <c r="AG10" s="87"/>
      <c r="AH10" s="80" t="s">
        <v>7</v>
      </c>
      <c r="AI10" s="81">
        <f>Erfassung!F14</f>
        <v>0</v>
      </c>
      <c r="AJ10" s="94">
        <f t="shared" si="2"/>
        <v>0</v>
      </c>
    </row>
    <row r="11" spans="1:36" ht="12" customHeight="1" x14ac:dyDescent="0.2">
      <c r="A11" s="62" t="s">
        <v>36</v>
      </c>
      <c r="B11" s="67">
        <f>IF(SUMPRODUCT((Feiertage!$G$8:$G$13&lt;=B10)*(Feiertage!$H$8:$H$13&gt;=B10)),"F",IF(OR(WEEKDAY(B10)=1,WEEKDAY(B10)=7),"",1))</f>
        <v>1</v>
      </c>
      <c r="C11" s="68">
        <f>IF(SUMPRODUCT((Feiertage!$G$8:$G$13&lt;=C10)*(Feiertage!$H$8:$H$13&gt;=C10)),"F",IF(OR(WEEKDAY(C10)=1,WEEKDAY(C10)=7),"",1))</f>
        <v>1</v>
      </c>
      <c r="D11" s="68">
        <f>IF(SUMPRODUCT((Feiertage!$G$8:$G$13&lt;=D10)*(Feiertage!$H$8:$H$13&gt;=D10)),"F",IF(OR(WEEKDAY(D10)=1,WEEKDAY(D10)=7),"",1))</f>
        <v>1</v>
      </c>
      <c r="E11" s="68">
        <f>IF(SUMPRODUCT((Feiertage!$G$8:$G$13&lt;=E10)*(Feiertage!$H$8:$H$13&gt;=E10)),"F",IF(OR(WEEKDAY(E10)=1,WEEKDAY(E10)=7),"",1))</f>
        <v>1</v>
      </c>
      <c r="F11" s="68">
        <f>IF(SUMPRODUCT((Feiertage!$G$8:$G$13&lt;=F10)*(Feiertage!$H$8:$H$13&gt;=F10)),"F",IF(OR(WEEKDAY(F10)=1,WEEKDAY(F10)=7),"",1))</f>
        <v>1</v>
      </c>
      <c r="G11" s="68" t="str">
        <f>IF(SUMPRODUCT((Feiertage!$G$8:$G$13&lt;=G10)*(Feiertage!$H$8:$H$13&gt;=G10)),"F",IF(OR(WEEKDAY(G10)=1,WEEKDAY(G10)=7),"",1))</f>
        <v/>
      </c>
      <c r="H11" s="68" t="str">
        <f>IF(SUMPRODUCT((Feiertage!$G$8:$G$13&lt;=H10)*(Feiertage!$H$8:$H$13&gt;=H10)),"F",IF(OR(WEEKDAY(H10)=1,WEEKDAY(H10)=7),"",1))</f>
        <v/>
      </c>
      <c r="I11" s="68" t="str">
        <f>IF(SUMPRODUCT((Feiertage!$G$8:$G$13&lt;=I10)*(Feiertage!$H$8:$H$13&gt;=I10)),"F",IF(OR(WEEKDAY(I10)=1,WEEKDAY(I10)=7),"",1))</f>
        <v>F</v>
      </c>
      <c r="J11" s="68" t="str">
        <f>IF(SUMPRODUCT((Feiertage!$G$8:$G$13&lt;=J10)*(Feiertage!$H$8:$H$13&gt;=J10)),"F",IF(OR(WEEKDAY(J10)=1,WEEKDAY(J10)=7),"",1))</f>
        <v>F</v>
      </c>
      <c r="K11" s="68" t="str">
        <f>IF(SUMPRODUCT((Feiertage!$G$8:$G$13&lt;=K10)*(Feiertage!$H$8:$H$13&gt;=K10)),"F",IF(OR(WEEKDAY(K10)=1,WEEKDAY(K10)=7),"",1))</f>
        <v>F</v>
      </c>
      <c r="L11" s="68" t="str">
        <f>IF(SUMPRODUCT((Feiertage!$G$8:$G$13&lt;=L10)*(Feiertage!$H$8:$H$13&gt;=L10)),"F",IF(OR(WEEKDAY(L10)=1,WEEKDAY(L10)=7),"",1))</f>
        <v>F</v>
      </c>
      <c r="M11" s="68" t="str">
        <f>IF(SUMPRODUCT((Feiertage!$G$8:$G$13&lt;=M10)*(Feiertage!$H$8:$H$13&gt;=M10)),"F",IF(OR(WEEKDAY(M10)=1,WEEKDAY(M10)=7),"",1))</f>
        <v>F</v>
      </c>
      <c r="N11" s="68" t="str">
        <f>IF(SUMPRODUCT((Feiertage!$G$8:$G$13&lt;=N10)*(Feiertage!$H$8:$H$13&gt;=N10)),"F",IF(OR(WEEKDAY(N10)=1,WEEKDAY(N10)=7),"",1))</f>
        <v>F</v>
      </c>
      <c r="O11" s="68" t="str">
        <f>IF(SUMPRODUCT((Feiertage!$G$8:$G$13&lt;=O10)*(Feiertage!$H$8:$H$13&gt;=O10)),"F",IF(OR(WEEKDAY(O10)=1,WEEKDAY(O10)=7),"",1))</f>
        <v>F</v>
      </c>
      <c r="P11" s="68" t="str">
        <f>IF(SUMPRODUCT((Feiertage!$G$8:$G$13&lt;=P10)*(Feiertage!$H$8:$H$13&gt;=P10)),"F",IF(OR(WEEKDAY(P10)=1,WEEKDAY(P10)=7),"",1))</f>
        <v>F</v>
      </c>
      <c r="Q11" s="68" t="str">
        <f>IF(SUMPRODUCT((Feiertage!$G$8:$G$13&lt;=Q10)*(Feiertage!$H$8:$H$13&gt;=Q10)),"F",IF(OR(WEEKDAY(Q10)=1,WEEKDAY(Q10)=7),"",1))</f>
        <v>F</v>
      </c>
      <c r="R11" s="68" t="str">
        <f>IF(SUMPRODUCT((Feiertage!$G$8:$G$13&lt;=R10)*(Feiertage!$H$8:$H$13&gt;=R10)),"F",IF(OR(WEEKDAY(R10)=1,WEEKDAY(R10)=7),"",1))</f>
        <v>F</v>
      </c>
      <c r="S11" s="68" t="str">
        <f>IF(SUMPRODUCT((Feiertage!$G$8:$G$13&lt;=S10)*(Feiertage!$H$8:$H$13&gt;=S10)),"F",IF(OR(WEEKDAY(S10)=1,WEEKDAY(S10)=7),"",1))</f>
        <v>F</v>
      </c>
      <c r="T11" s="68" t="str">
        <f>IF(SUMPRODUCT((Feiertage!$G$8:$G$13&lt;=T10)*(Feiertage!$H$8:$H$13&gt;=T10)),"F",IF(OR(WEEKDAY(T10)=1,WEEKDAY(T10)=7),"",1))</f>
        <v>F</v>
      </c>
      <c r="U11" s="68" t="str">
        <f>IF(SUMPRODUCT((Feiertage!$G$8:$G$13&lt;=U10)*(Feiertage!$H$8:$H$13&gt;=U10)),"F",IF(OR(WEEKDAY(U10)=1,WEEKDAY(U10)=7),"",1))</f>
        <v/>
      </c>
      <c r="V11" s="68" t="str">
        <f>IF(SUMPRODUCT((Feiertage!$G$8:$G$13&lt;=V10)*(Feiertage!$H$8:$H$13&gt;=V10)),"F",IF(OR(WEEKDAY(V10)=1,WEEKDAY(V10)=7),"",1))</f>
        <v/>
      </c>
      <c r="W11" s="68">
        <f>IF(SUMPRODUCT((Feiertage!$G$8:$G$13&lt;=W10)*(Feiertage!$H$8:$H$13&gt;=W10)),"F",IF(OR(WEEKDAY(W10)=1,WEEKDAY(W10)=7),"",1))</f>
        <v>1</v>
      </c>
      <c r="X11" s="68">
        <f>IF(SUMPRODUCT((Feiertage!$G$8:$G$13&lt;=X10)*(Feiertage!$H$8:$H$13&gt;=X10)),"F",IF(OR(WEEKDAY(X10)=1,WEEKDAY(X10)=7),"",1))</f>
        <v>1</v>
      </c>
      <c r="Y11" s="68">
        <f>IF(SUMPRODUCT((Feiertage!$G$8:$G$13&lt;=Y10)*(Feiertage!$H$8:$H$13&gt;=Y10)),"F",IF(OR(WEEKDAY(Y10)=1,WEEKDAY(Y10)=7),"",1))</f>
        <v>1</v>
      </c>
      <c r="Z11" s="68">
        <f>IF(SUMPRODUCT((Feiertage!$G$8:$G$13&lt;=Z10)*(Feiertage!$H$8:$H$13&gt;=Z10)),"F",IF(OR(WEEKDAY(Z10)=1,WEEKDAY(Z10)=7),"",1))</f>
        <v>1</v>
      </c>
      <c r="AA11" s="68">
        <f>IF(SUMPRODUCT((Feiertage!$G$8:$G$13&lt;=AA10)*(Feiertage!$H$8:$H$13&gt;=AA10)),"F",IF(OR(WEEKDAY(AA10)=1,WEEKDAY(AA10)=7),"",1))</f>
        <v>1</v>
      </c>
      <c r="AB11" s="68" t="str">
        <f>IF(SUMPRODUCT((Feiertage!$G$8:$G$13&lt;=AB10)*(Feiertage!$H$8:$H$13&gt;=AB10)),"F",IF(OR(WEEKDAY(AB10)=1,WEEKDAY(AB10)=7),"",1))</f>
        <v/>
      </c>
      <c r="AC11" s="68" t="str">
        <f>IF(SUMPRODUCT((Feiertage!$G$8:$G$13&lt;=AC10)*(Feiertage!$H$8:$H$13&gt;=AC10)),"F",IF(OR(WEEKDAY(AC10)=1,WEEKDAY(AC10)=7),"",1))</f>
        <v/>
      </c>
      <c r="AD11" s="68">
        <f>IF(SUMPRODUCT((Feiertage!$G$8:$G$13&lt;=AD10)*(Feiertage!$H$8:$H$13&gt;=AD10)),"F",IF(OR(WEEKDAY(AD10)=1,WEEKDAY(AD10)=7),"",1))</f>
        <v>1</v>
      </c>
      <c r="AE11" s="68">
        <f>IF(SUMPRODUCT((Feiertage!$G$8:$G$13&lt;=AE10)*(Feiertage!$H$8:$H$13&gt;=AE10)),"F",IF(OR(WEEKDAY(AE10)=1,WEEKDAY(AE10)=7),"",1))</f>
        <v>1</v>
      </c>
      <c r="AF11" s="76" t="str">
        <f>IF(SUMPRODUCT((Feiertage!$G$8:$G$13&lt;=AF10)*(Feiertage!$H$8:$H$13&gt;=AF10)),"F",IF(OR(WEEKDAY(AF10)=1,WEEKDAY(AF10)=7),"",1))</f>
        <v/>
      </c>
      <c r="AG11" s="85">
        <f>COUNT(B11:AF11,"&lt;0.1")</f>
        <v>12</v>
      </c>
      <c r="AH11" s="80" t="s">
        <v>36</v>
      </c>
      <c r="AI11" s="81">
        <f>Erfassung!I2+20%</f>
        <v>1</v>
      </c>
      <c r="AJ11" s="94">
        <f>ROUND(AG11*AI11/5,1)*5</f>
        <v>12</v>
      </c>
    </row>
    <row r="12" spans="1:36" ht="12.75" hidden="1" customHeight="1" x14ac:dyDescent="0.2">
      <c r="A12" s="62" t="s">
        <v>37</v>
      </c>
      <c r="B12" s="65">
        <f>AE10+1</f>
        <v>45413</v>
      </c>
      <c r="C12" s="66">
        <f t="shared" ref="C12:AF12" si="5">B12+1</f>
        <v>45414</v>
      </c>
      <c r="D12" s="66">
        <f t="shared" si="5"/>
        <v>45415</v>
      </c>
      <c r="E12" s="66">
        <f t="shared" si="5"/>
        <v>45416</v>
      </c>
      <c r="F12" s="66">
        <f t="shared" si="5"/>
        <v>45417</v>
      </c>
      <c r="G12" s="66">
        <f t="shared" si="5"/>
        <v>45418</v>
      </c>
      <c r="H12" s="66">
        <f t="shared" si="5"/>
        <v>45419</v>
      </c>
      <c r="I12" s="66">
        <f t="shared" si="5"/>
        <v>45420</v>
      </c>
      <c r="J12" s="66">
        <f t="shared" si="5"/>
        <v>45421</v>
      </c>
      <c r="K12" s="66">
        <f t="shared" si="5"/>
        <v>45422</v>
      </c>
      <c r="L12" s="66">
        <f t="shared" si="5"/>
        <v>45423</v>
      </c>
      <c r="M12" s="66">
        <f t="shared" si="5"/>
        <v>45424</v>
      </c>
      <c r="N12" s="66">
        <f t="shared" si="5"/>
        <v>45425</v>
      </c>
      <c r="O12" s="66">
        <f t="shared" si="5"/>
        <v>45426</v>
      </c>
      <c r="P12" s="66">
        <f t="shared" si="5"/>
        <v>45427</v>
      </c>
      <c r="Q12" s="66">
        <f t="shared" si="5"/>
        <v>45428</v>
      </c>
      <c r="R12" s="66">
        <f t="shared" si="5"/>
        <v>45429</v>
      </c>
      <c r="S12" s="66">
        <f t="shared" si="5"/>
        <v>45430</v>
      </c>
      <c r="T12" s="66">
        <f t="shared" si="5"/>
        <v>45431</v>
      </c>
      <c r="U12" s="66">
        <f t="shared" si="5"/>
        <v>45432</v>
      </c>
      <c r="V12" s="66">
        <f t="shared" si="5"/>
        <v>45433</v>
      </c>
      <c r="W12" s="66">
        <f t="shared" si="5"/>
        <v>45434</v>
      </c>
      <c r="X12" s="66">
        <f t="shared" si="5"/>
        <v>45435</v>
      </c>
      <c r="Y12" s="66">
        <f t="shared" si="5"/>
        <v>45436</v>
      </c>
      <c r="Z12" s="66">
        <f t="shared" si="5"/>
        <v>45437</v>
      </c>
      <c r="AA12" s="66">
        <f t="shared" si="5"/>
        <v>45438</v>
      </c>
      <c r="AB12" s="66">
        <f t="shared" si="5"/>
        <v>45439</v>
      </c>
      <c r="AC12" s="66">
        <f t="shared" si="5"/>
        <v>45440</v>
      </c>
      <c r="AD12" s="66">
        <f t="shared" si="5"/>
        <v>45441</v>
      </c>
      <c r="AE12" s="66">
        <f t="shared" si="5"/>
        <v>45442</v>
      </c>
      <c r="AF12" s="75">
        <f t="shared" si="5"/>
        <v>45443</v>
      </c>
      <c r="AG12" s="86"/>
      <c r="AH12" s="80" t="s">
        <v>37</v>
      </c>
      <c r="AI12" s="81" t="str">
        <f>Erfassung!F5</f>
        <v>Arbeitstage</v>
      </c>
      <c r="AJ12" s="94" t="e">
        <f t="shared" si="2"/>
        <v>#VALUE!</v>
      </c>
    </row>
    <row r="13" spans="1:36" ht="12" customHeight="1" x14ac:dyDescent="0.2">
      <c r="A13" s="62" t="s">
        <v>6</v>
      </c>
      <c r="B13" s="67">
        <f>IF(SUMPRODUCT((Feiertage!$G$8:$G$13&lt;=B12)*(Feiertage!$H$8:$H$13&gt;=B12)),"F",IF(OR(WEEKDAY(B12)=1,WEEKDAY(B12)=7),"",1))</f>
        <v>1</v>
      </c>
      <c r="C13" s="68">
        <f>IF(SUMPRODUCT((Feiertage!$G$8:$G$13&lt;=C12)*(Feiertage!$H$8:$H$13&gt;=C12)),"F",IF(OR(WEEKDAY(C12)=1,WEEKDAY(C12)=7),"",1))</f>
        <v>1</v>
      </c>
      <c r="D13" s="68">
        <f>IF(SUMPRODUCT((Feiertage!$G$8:$G$13&lt;=D12)*(Feiertage!$H$8:$H$13&gt;=D12)),"F",IF(OR(WEEKDAY(D12)=1,WEEKDAY(D12)=7),"",1))</f>
        <v>1</v>
      </c>
      <c r="E13" s="68" t="str">
        <f>IF(SUMPRODUCT((Feiertage!$G$8:$G$13&lt;=E12)*(Feiertage!$H$8:$H$13&gt;=E12)),"F",IF(OR(WEEKDAY(E12)=1,WEEKDAY(E12)=7),"",1))</f>
        <v/>
      </c>
      <c r="F13" s="68" t="str">
        <f>IF(SUMPRODUCT((Feiertage!$G$8:$G$13&lt;=F12)*(Feiertage!$H$8:$H$13&gt;=F12)),"F",IF(OR(WEEKDAY(F12)=1,WEEKDAY(F12)=7),"",1))</f>
        <v/>
      </c>
      <c r="G13" s="68">
        <f>IF(SUMPRODUCT((Feiertage!$G$8:$G$13&lt;=G12)*(Feiertage!$H$8:$H$13&gt;=G12)),"F",IF(OR(WEEKDAY(G12)=1,WEEKDAY(G12)=7),"",1))</f>
        <v>1</v>
      </c>
      <c r="H13" s="68">
        <f>IF(SUMPRODUCT((Feiertage!$G$8:$G$13&lt;=H12)*(Feiertage!$H$8:$H$13&gt;=H12)),"F",IF(OR(WEEKDAY(H12)=1,WEEKDAY(H12)=7),"",1))</f>
        <v>1</v>
      </c>
      <c r="I13" s="68">
        <f>IF(SUMPRODUCT((Feiertage!$G$8:$G$13&lt;=I12)*(Feiertage!$H$8:$H$13&gt;=I12)),"F",IF(OR(WEEKDAY(I12)=1,WEEKDAY(I12)=7),"",1))</f>
        <v>1</v>
      </c>
      <c r="J13" s="68">
        <f>IF(SUMPRODUCT((Feiertage!$G$8:$G$13&lt;=J12)*(Feiertage!$H$8:$H$13&gt;=J12)),"F",IF(OR(WEEKDAY(J12)=1,WEEKDAY(J12)=7),"",1))</f>
        <v>1</v>
      </c>
      <c r="K13" s="68">
        <f>IF(SUMPRODUCT((Feiertage!$G$8:$G$13&lt;=K12)*(Feiertage!$H$8:$H$13&gt;=K12)),"F",IF(OR(WEEKDAY(K12)=1,WEEKDAY(K12)=7),"",1))</f>
        <v>1</v>
      </c>
      <c r="L13" s="68" t="str">
        <f>IF(SUMPRODUCT((Feiertage!$G$8:$G$13&lt;=L12)*(Feiertage!$H$8:$H$13&gt;=L12)),"F",IF(OR(WEEKDAY(L12)=1,WEEKDAY(L12)=7),"",1))</f>
        <v/>
      </c>
      <c r="M13" s="68" t="str">
        <f>IF(SUMPRODUCT((Feiertage!$G$8:$G$13&lt;=M12)*(Feiertage!$H$8:$H$13&gt;=M12)),"F",IF(OR(WEEKDAY(M12)=1,WEEKDAY(M12)=7),"",1))</f>
        <v/>
      </c>
      <c r="N13" s="68">
        <f>IF(SUMPRODUCT((Feiertage!$G$8:$G$13&lt;=N12)*(Feiertage!$H$8:$H$13&gt;=N12)),"F",IF(OR(WEEKDAY(N12)=1,WEEKDAY(N12)=7),"",1))</f>
        <v>1</v>
      </c>
      <c r="O13" s="68">
        <f>IF(SUMPRODUCT((Feiertage!$G$8:$G$13&lt;=O12)*(Feiertage!$H$8:$H$13&gt;=O12)),"F",IF(OR(WEEKDAY(O12)=1,WEEKDAY(O12)=7),"",1))</f>
        <v>1</v>
      </c>
      <c r="P13" s="68">
        <f>IF(SUMPRODUCT((Feiertage!$G$8:$G$13&lt;=P12)*(Feiertage!$H$8:$H$13&gt;=P12)),"F",IF(OR(WEEKDAY(P12)=1,WEEKDAY(P12)=7),"",1))</f>
        <v>1</v>
      </c>
      <c r="Q13" s="68">
        <f>IF(SUMPRODUCT((Feiertage!$G$8:$G$13&lt;=Q12)*(Feiertage!$H$8:$H$13&gt;=Q12)),"F",IF(OR(WEEKDAY(Q12)=1,WEEKDAY(Q12)=7),"",1))</f>
        <v>1</v>
      </c>
      <c r="R13" s="68">
        <f>IF(SUMPRODUCT((Feiertage!$G$8:$G$13&lt;=R12)*(Feiertage!$H$8:$H$13&gt;=R12)),"F",IF(OR(WEEKDAY(R12)=1,WEEKDAY(R12)=7),"",1))</f>
        <v>1</v>
      </c>
      <c r="S13" s="68" t="str">
        <f>IF(SUMPRODUCT((Feiertage!$G$8:$G$13&lt;=S12)*(Feiertage!$H$8:$H$13&gt;=S12)),"F",IF(OR(WEEKDAY(S12)=1,WEEKDAY(S12)=7),"",1))</f>
        <v/>
      </c>
      <c r="T13" s="68" t="str">
        <f>IF(SUMPRODUCT((Feiertage!$G$8:$G$13&lt;=T12)*(Feiertage!$H$8:$H$13&gt;=T12)),"F",IF(OR(WEEKDAY(T12)=1,WEEKDAY(T12)=7),"",1))</f>
        <v/>
      </c>
      <c r="U13" s="68">
        <f>IF(SUMPRODUCT((Feiertage!$G$8:$G$13&lt;=U12)*(Feiertage!$H$8:$H$13&gt;=U12)),"F",IF(OR(WEEKDAY(U12)=1,WEEKDAY(U12)=7),"",1))</f>
        <v>1</v>
      </c>
      <c r="V13" s="68">
        <f>IF(SUMPRODUCT((Feiertage!$G$8:$G$13&lt;=V12)*(Feiertage!$H$8:$H$13&gt;=V12)),"F",IF(OR(WEEKDAY(V12)=1,WEEKDAY(V12)=7),"",1))</f>
        <v>1</v>
      </c>
      <c r="W13" s="68">
        <f>IF(SUMPRODUCT((Feiertage!$G$8:$G$13&lt;=W12)*(Feiertage!$H$8:$H$13&gt;=W12)),"F",IF(OR(WEEKDAY(W12)=1,WEEKDAY(W12)=7),"",1))</f>
        <v>1</v>
      </c>
      <c r="X13" s="68">
        <f>IF(SUMPRODUCT((Feiertage!$G$8:$G$13&lt;=X12)*(Feiertage!$H$8:$H$13&gt;=X12)),"F",IF(OR(WEEKDAY(X12)=1,WEEKDAY(X12)=7),"",1))</f>
        <v>1</v>
      </c>
      <c r="Y13" s="68">
        <f>IF(SUMPRODUCT((Feiertage!$G$8:$G$13&lt;=Y12)*(Feiertage!$H$8:$H$13&gt;=Y12)),"F",IF(OR(WEEKDAY(Y12)=1,WEEKDAY(Y12)=7),"",1))</f>
        <v>1</v>
      </c>
      <c r="Z13" s="68" t="str">
        <f>IF(SUMPRODUCT((Feiertage!$G$8:$G$13&lt;=Z12)*(Feiertage!$H$8:$H$13&gt;=Z12)),"F",IF(OR(WEEKDAY(Z12)=1,WEEKDAY(Z12)=7),"",1))</f>
        <v/>
      </c>
      <c r="AA13" s="68" t="str">
        <f>IF(SUMPRODUCT((Feiertage!$G$8:$G$13&lt;=AA12)*(Feiertage!$H$8:$H$13&gt;=AA12)),"F",IF(OR(WEEKDAY(AA12)=1,WEEKDAY(AA12)=7),"",1))</f>
        <v/>
      </c>
      <c r="AB13" s="68">
        <f>IF(SUMPRODUCT((Feiertage!$G$8:$G$13&lt;=AB12)*(Feiertage!$H$8:$H$13&gt;=AB12)),"F",IF(OR(WEEKDAY(AB12)=1,WEEKDAY(AB12)=7),"",1))</f>
        <v>1</v>
      </c>
      <c r="AC13" s="68">
        <f>IF(SUMPRODUCT((Feiertage!$G$8:$G$13&lt;=AC12)*(Feiertage!$H$8:$H$13&gt;=AC12)),"F",IF(OR(WEEKDAY(AC12)=1,WEEKDAY(AC12)=7),"",1))</f>
        <v>1</v>
      </c>
      <c r="AD13" s="68">
        <f>IF(SUMPRODUCT((Feiertage!$G$8:$G$13&lt;=AD12)*(Feiertage!$H$8:$H$13&gt;=AD12)),"F",IF(OR(WEEKDAY(AD12)=1,WEEKDAY(AD12)=7),"",1))</f>
        <v>1</v>
      </c>
      <c r="AE13" s="68">
        <f>IF(SUMPRODUCT((Feiertage!$G$8:$G$13&lt;=AE12)*(Feiertage!$H$8:$H$13&gt;=AE12)),"F",IF(OR(WEEKDAY(AE12)=1,WEEKDAY(AE12)=7),"",1))</f>
        <v>1</v>
      </c>
      <c r="AF13" s="76">
        <f>IF(SUMPRODUCT((Feiertage!$G$8:$G$13&lt;=AF12)*(Feiertage!$H$8:$H$13&gt;=AF12)),"F",IF(OR(WEEKDAY(AF12)=1,WEEKDAY(AF12)=7),"",1))</f>
        <v>1</v>
      </c>
      <c r="AG13" s="85">
        <f>COUNT(B13:AF13,"&lt;0.1")</f>
        <v>23</v>
      </c>
      <c r="AH13" s="80" t="s">
        <v>6</v>
      </c>
      <c r="AI13" s="81">
        <f>Erfassung!J2+20%</f>
        <v>1</v>
      </c>
      <c r="AJ13" s="94">
        <f>ROUND(AG13*AI13/5,1)*5</f>
        <v>23</v>
      </c>
    </row>
    <row r="14" spans="1:36" ht="12.75" hidden="1" customHeight="1" x14ac:dyDescent="0.2">
      <c r="A14" s="62" t="s">
        <v>39</v>
      </c>
      <c r="B14" s="65">
        <f>AF12+1</f>
        <v>45444</v>
      </c>
      <c r="C14" s="66">
        <f t="shared" ref="C14:AE14" si="6">B14+1</f>
        <v>45445</v>
      </c>
      <c r="D14" s="66">
        <f t="shared" si="6"/>
        <v>45446</v>
      </c>
      <c r="E14" s="66">
        <f t="shared" si="6"/>
        <v>45447</v>
      </c>
      <c r="F14" s="66">
        <f t="shared" si="6"/>
        <v>45448</v>
      </c>
      <c r="G14" s="66">
        <f t="shared" si="6"/>
        <v>45449</v>
      </c>
      <c r="H14" s="66">
        <f t="shared" si="6"/>
        <v>45450</v>
      </c>
      <c r="I14" s="66">
        <f t="shared" si="6"/>
        <v>45451</v>
      </c>
      <c r="J14" s="66">
        <f t="shared" si="6"/>
        <v>45452</v>
      </c>
      <c r="K14" s="66">
        <f t="shared" si="6"/>
        <v>45453</v>
      </c>
      <c r="L14" s="66">
        <f t="shared" si="6"/>
        <v>45454</v>
      </c>
      <c r="M14" s="66">
        <f t="shared" si="6"/>
        <v>45455</v>
      </c>
      <c r="N14" s="66">
        <f t="shared" si="6"/>
        <v>45456</v>
      </c>
      <c r="O14" s="66">
        <f t="shared" si="6"/>
        <v>45457</v>
      </c>
      <c r="P14" s="66">
        <f t="shared" si="6"/>
        <v>45458</v>
      </c>
      <c r="Q14" s="66">
        <f t="shared" si="6"/>
        <v>45459</v>
      </c>
      <c r="R14" s="66">
        <f t="shared" si="6"/>
        <v>45460</v>
      </c>
      <c r="S14" s="66">
        <f t="shared" si="6"/>
        <v>45461</v>
      </c>
      <c r="T14" s="66">
        <f t="shared" si="6"/>
        <v>45462</v>
      </c>
      <c r="U14" s="66">
        <f t="shared" si="6"/>
        <v>45463</v>
      </c>
      <c r="V14" s="66">
        <f t="shared" si="6"/>
        <v>45464</v>
      </c>
      <c r="W14" s="66">
        <f t="shared" si="6"/>
        <v>45465</v>
      </c>
      <c r="X14" s="66">
        <f t="shared" si="6"/>
        <v>45466</v>
      </c>
      <c r="Y14" s="66">
        <f t="shared" si="6"/>
        <v>45467</v>
      </c>
      <c r="Z14" s="66">
        <f t="shared" si="6"/>
        <v>45468</v>
      </c>
      <c r="AA14" s="66">
        <f t="shared" si="6"/>
        <v>45469</v>
      </c>
      <c r="AB14" s="66">
        <f t="shared" si="6"/>
        <v>45470</v>
      </c>
      <c r="AC14" s="66">
        <f t="shared" si="6"/>
        <v>45471</v>
      </c>
      <c r="AD14" s="66">
        <f t="shared" si="6"/>
        <v>45472</v>
      </c>
      <c r="AE14" s="66">
        <f t="shared" si="6"/>
        <v>45473</v>
      </c>
      <c r="AF14" s="75"/>
      <c r="AG14" s="86"/>
      <c r="AH14" s="80" t="s">
        <v>39</v>
      </c>
      <c r="AI14" s="81">
        <f>Erfassung!F7</f>
        <v>0</v>
      </c>
      <c r="AJ14" s="94">
        <f t="shared" si="2"/>
        <v>0</v>
      </c>
    </row>
    <row r="15" spans="1:36" ht="12" customHeight="1" x14ac:dyDescent="0.2">
      <c r="A15" s="62" t="s">
        <v>7</v>
      </c>
      <c r="B15" s="67" t="str">
        <f>IF(SUMPRODUCT((Feiertage!$G$8:$G$13&lt;=B14)*(Feiertage!$H$8:$H$13&gt;=B14)),"F",IF(OR(WEEKDAY(B14)=1,WEEKDAY(B14)=7),"",1))</f>
        <v/>
      </c>
      <c r="C15" s="68" t="str">
        <f>IF(SUMPRODUCT((Feiertage!$G$8:$G$13&lt;=C14)*(Feiertage!$H$8:$H$13&gt;=C14)),"F",IF(OR(WEEKDAY(C14)=1,WEEKDAY(C14)=7),"",1))</f>
        <v/>
      </c>
      <c r="D15" s="68">
        <f>IF(SUMPRODUCT((Feiertage!$G$8:$G$13&lt;=D14)*(Feiertage!$H$8:$H$13&gt;=D14)),"F",IF(OR(WEEKDAY(D14)=1,WEEKDAY(D14)=7),"",1))</f>
        <v>1</v>
      </c>
      <c r="E15" s="68">
        <f>IF(SUMPRODUCT((Feiertage!$G$8:$G$13&lt;=E14)*(Feiertage!$H$8:$H$13&gt;=E14)),"F",IF(OR(WEEKDAY(E14)=1,WEEKDAY(E14)=7),"",1))</f>
        <v>1</v>
      </c>
      <c r="F15" s="68">
        <f>IF(SUMPRODUCT((Feiertage!$G$8:$G$13&lt;=F14)*(Feiertage!$H$8:$H$13&gt;=F14)),"F",IF(OR(WEEKDAY(F14)=1,WEEKDAY(F14)=7),"",1))</f>
        <v>1</v>
      </c>
      <c r="G15" s="68">
        <f>IF(SUMPRODUCT((Feiertage!$G$8:$G$13&lt;=G14)*(Feiertage!$H$8:$H$13&gt;=G14)),"F",IF(OR(WEEKDAY(G14)=1,WEEKDAY(G14)=7),"",1))</f>
        <v>1</v>
      </c>
      <c r="H15" s="68">
        <f>IF(SUMPRODUCT((Feiertage!$G$8:$G$13&lt;=H14)*(Feiertage!$H$8:$H$13&gt;=H14)),"F",IF(OR(WEEKDAY(H14)=1,WEEKDAY(H14)=7),"",1))</f>
        <v>1</v>
      </c>
      <c r="I15" s="68" t="str">
        <f>IF(SUMPRODUCT((Feiertage!$G$8:$G$13&lt;=I14)*(Feiertage!$H$8:$H$13&gt;=I14)),"F",IF(OR(WEEKDAY(I14)=1,WEEKDAY(I14)=7),"",1))</f>
        <v/>
      </c>
      <c r="J15" s="68" t="str">
        <f>IF(SUMPRODUCT((Feiertage!$G$8:$G$13&lt;=J14)*(Feiertage!$H$8:$H$13&gt;=J14)),"F",IF(OR(WEEKDAY(J14)=1,WEEKDAY(J14)=7),"",1))</f>
        <v/>
      </c>
      <c r="K15" s="68">
        <f>IF(SUMPRODUCT((Feiertage!$G$8:$G$13&lt;=K14)*(Feiertage!$H$8:$H$13&gt;=K14)),"F",IF(OR(WEEKDAY(K14)=1,WEEKDAY(K14)=7),"",1))</f>
        <v>1</v>
      </c>
      <c r="L15" s="68">
        <f>IF(SUMPRODUCT((Feiertage!$G$8:$G$13&lt;=L14)*(Feiertage!$H$8:$H$13&gt;=L14)),"F",IF(OR(WEEKDAY(L14)=1,WEEKDAY(L14)=7),"",1))</f>
        <v>1</v>
      </c>
      <c r="M15" s="68">
        <f>IF(SUMPRODUCT((Feiertage!$G$8:$G$13&lt;=M14)*(Feiertage!$H$8:$H$13&gt;=M14)),"F",IF(OR(WEEKDAY(M14)=1,WEEKDAY(M14)=7),"",1))</f>
        <v>1</v>
      </c>
      <c r="N15" s="68">
        <f>IF(SUMPRODUCT((Feiertage!$G$8:$G$13&lt;=N14)*(Feiertage!$H$8:$H$13&gt;=N14)),"F",IF(OR(WEEKDAY(N14)=1,WEEKDAY(N14)=7),"",1))</f>
        <v>1</v>
      </c>
      <c r="O15" s="68">
        <f>IF(SUMPRODUCT((Feiertage!$G$8:$G$13&lt;=O14)*(Feiertage!$H$8:$H$13&gt;=O14)),"F",IF(OR(WEEKDAY(O14)=1,WEEKDAY(O14)=7),"",1))</f>
        <v>1</v>
      </c>
      <c r="P15" s="68" t="str">
        <f>IF(SUMPRODUCT((Feiertage!$G$8:$G$13&lt;=P14)*(Feiertage!$H$8:$H$13&gt;=P14)),"F",IF(OR(WEEKDAY(P14)=1,WEEKDAY(P14)=7),"",1))</f>
        <v/>
      </c>
      <c r="Q15" s="68" t="str">
        <f>IF(SUMPRODUCT((Feiertage!$G$8:$G$13&lt;=Q14)*(Feiertage!$H$8:$H$13&gt;=Q14)),"F",IF(OR(WEEKDAY(Q14)=1,WEEKDAY(Q14)=7),"",1))</f>
        <v/>
      </c>
      <c r="R15" s="68">
        <f>IF(SUMPRODUCT((Feiertage!$G$8:$G$13&lt;=R14)*(Feiertage!$H$8:$H$13&gt;=R14)),"F",IF(OR(WEEKDAY(R14)=1,WEEKDAY(R14)=7),"",1))</f>
        <v>1</v>
      </c>
      <c r="S15" s="68">
        <f>IF(SUMPRODUCT((Feiertage!$G$8:$G$13&lt;=S14)*(Feiertage!$H$8:$H$13&gt;=S14)),"F",IF(OR(WEEKDAY(S14)=1,WEEKDAY(S14)=7),"",1))</f>
        <v>1</v>
      </c>
      <c r="T15" s="68">
        <f>IF(SUMPRODUCT((Feiertage!$G$8:$G$13&lt;=T14)*(Feiertage!$H$8:$H$13&gt;=T14)),"F",IF(OR(WEEKDAY(T14)=1,WEEKDAY(T14)=7),"",1))</f>
        <v>1</v>
      </c>
      <c r="U15" s="68">
        <f>IF(SUMPRODUCT((Feiertage!$G$8:$G$13&lt;=U14)*(Feiertage!$H$8:$H$13&gt;=U14)),"F",IF(OR(WEEKDAY(U14)=1,WEEKDAY(U14)=7),"",1))</f>
        <v>1</v>
      </c>
      <c r="V15" s="68">
        <f>IF(SUMPRODUCT((Feiertage!$G$8:$G$13&lt;=V14)*(Feiertage!$H$8:$H$13&gt;=V14)),"F",IF(OR(WEEKDAY(V14)=1,WEEKDAY(V14)=7),"",1))</f>
        <v>1</v>
      </c>
      <c r="W15" s="68" t="str">
        <f>IF(SUMPRODUCT((Feiertage!$G$8:$G$13&lt;=W14)*(Feiertage!$H$8:$H$13&gt;=W14)),"F",IF(OR(WEEKDAY(W14)=1,WEEKDAY(W14)=7),"",1))</f>
        <v/>
      </c>
      <c r="X15" s="68" t="str">
        <f>IF(SUMPRODUCT((Feiertage!$G$8:$G$13&lt;=X14)*(Feiertage!$H$8:$H$13&gt;=X14)),"F",IF(OR(WEEKDAY(X14)=1,WEEKDAY(X14)=7),"",1))</f>
        <v/>
      </c>
      <c r="Y15" s="68">
        <f>IF(SUMPRODUCT((Feiertage!$G$8:$G$13&lt;=Y14)*(Feiertage!$H$8:$H$13&gt;=Y14)),"F",IF(OR(WEEKDAY(Y14)=1,WEEKDAY(Y14)=7),"",1))</f>
        <v>1</v>
      </c>
      <c r="Z15" s="68">
        <f>IF(SUMPRODUCT((Feiertage!$G$8:$G$13&lt;=Z14)*(Feiertage!$H$8:$H$13&gt;=Z14)),"F",IF(OR(WEEKDAY(Z14)=1,WEEKDAY(Z14)=7),"",1))</f>
        <v>1</v>
      </c>
      <c r="AA15" s="68">
        <f>IF(SUMPRODUCT((Feiertage!$G$8:$G$13&lt;=AA14)*(Feiertage!$H$8:$H$13&gt;=AA14)),"F",IF(OR(WEEKDAY(AA14)=1,WEEKDAY(AA14)=7),"",1))</f>
        <v>1</v>
      </c>
      <c r="AB15" s="68">
        <f>IF(SUMPRODUCT((Feiertage!$G$8:$G$13&lt;=AB14)*(Feiertage!$H$8:$H$13&gt;=AB14)),"F",IF(OR(WEEKDAY(AB14)=1,WEEKDAY(AB14)=7),"",1))</f>
        <v>1</v>
      </c>
      <c r="AC15" s="68">
        <f>IF(SUMPRODUCT((Feiertage!$G$8:$G$13&lt;=AC14)*(Feiertage!$H$8:$H$13&gt;=AC14)),"F",IF(OR(WEEKDAY(AC14)=1,WEEKDAY(AC14)=7),"",1))</f>
        <v>1</v>
      </c>
      <c r="AD15" s="68" t="str">
        <f>IF(SUMPRODUCT((Feiertage!$G$8:$G$13&lt;=AD14)*(Feiertage!$H$8:$H$13&gt;=AD14)),"F",IF(OR(WEEKDAY(AD14)=1,WEEKDAY(AD14)=7),"",1))</f>
        <v/>
      </c>
      <c r="AE15" s="68" t="str">
        <f>IF(SUMPRODUCT((Feiertage!$G$8:$G$13&lt;=AE14)*(Feiertage!$H$8:$H$13&gt;=AE14)),"F",IF(OR(WEEKDAY(AE14)=1,WEEKDAY(AE14)=7),"",1))</f>
        <v/>
      </c>
      <c r="AF15" s="76" t="str">
        <f>IF(SUMPRODUCT((Feiertage!$G$8:$G$13&lt;=AF14)*(Feiertage!$H$8:$H$13&gt;=AF14)),"F",IF(OR(WEEKDAY(AF14)=1,WEEKDAY(AF14)=7),"",1))</f>
        <v/>
      </c>
      <c r="AG15" s="85">
        <f>COUNT(B15:AF15,"&lt;0.1")</f>
        <v>20</v>
      </c>
      <c r="AH15" s="80" t="s">
        <v>7</v>
      </c>
      <c r="AI15" s="81">
        <f>Erfassung!K2+20%</f>
        <v>1</v>
      </c>
      <c r="AJ15" s="94">
        <f>ROUND(AG15*AI15/5,1)*5</f>
        <v>20</v>
      </c>
    </row>
    <row r="16" spans="1:36" ht="12.75" hidden="1" customHeight="1" x14ac:dyDescent="0.2">
      <c r="A16" s="62" t="s">
        <v>41</v>
      </c>
      <c r="B16" s="65">
        <f>AE14+1</f>
        <v>45474</v>
      </c>
      <c r="C16" s="66">
        <f t="shared" ref="C16:AF16" si="7">B16+1</f>
        <v>45475</v>
      </c>
      <c r="D16" s="66">
        <f t="shared" si="7"/>
        <v>45476</v>
      </c>
      <c r="E16" s="66">
        <f t="shared" si="7"/>
        <v>45477</v>
      </c>
      <c r="F16" s="66">
        <f t="shared" si="7"/>
        <v>45478</v>
      </c>
      <c r="G16" s="66">
        <f t="shared" si="7"/>
        <v>45479</v>
      </c>
      <c r="H16" s="66">
        <f t="shared" si="7"/>
        <v>45480</v>
      </c>
      <c r="I16" s="66">
        <f t="shared" si="7"/>
        <v>45481</v>
      </c>
      <c r="J16" s="66">
        <f t="shared" si="7"/>
        <v>45482</v>
      </c>
      <c r="K16" s="66">
        <f t="shared" si="7"/>
        <v>45483</v>
      </c>
      <c r="L16" s="66">
        <f t="shared" si="7"/>
        <v>45484</v>
      </c>
      <c r="M16" s="66">
        <f t="shared" si="7"/>
        <v>45485</v>
      </c>
      <c r="N16" s="66">
        <f t="shared" si="7"/>
        <v>45486</v>
      </c>
      <c r="O16" s="66">
        <f t="shared" si="7"/>
        <v>45487</v>
      </c>
      <c r="P16" s="66">
        <f t="shared" si="7"/>
        <v>45488</v>
      </c>
      <c r="Q16" s="66">
        <f t="shared" si="7"/>
        <v>45489</v>
      </c>
      <c r="R16" s="66">
        <f t="shared" si="7"/>
        <v>45490</v>
      </c>
      <c r="S16" s="66">
        <f t="shared" si="7"/>
        <v>45491</v>
      </c>
      <c r="T16" s="66">
        <f t="shared" si="7"/>
        <v>45492</v>
      </c>
      <c r="U16" s="66">
        <f t="shared" si="7"/>
        <v>45493</v>
      </c>
      <c r="V16" s="66">
        <f t="shared" si="7"/>
        <v>45494</v>
      </c>
      <c r="W16" s="66">
        <f t="shared" si="7"/>
        <v>45495</v>
      </c>
      <c r="X16" s="66">
        <f t="shared" si="7"/>
        <v>45496</v>
      </c>
      <c r="Y16" s="66">
        <f t="shared" si="7"/>
        <v>45497</v>
      </c>
      <c r="Z16" s="66">
        <f t="shared" si="7"/>
        <v>45498</v>
      </c>
      <c r="AA16" s="66">
        <f t="shared" si="7"/>
        <v>45499</v>
      </c>
      <c r="AB16" s="66">
        <f t="shared" si="7"/>
        <v>45500</v>
      </c>
      <c r="AC16" s="66">
        <f t="shared" si="7"/>
        <v>45501</v>
      </c>
      <c r="AD16" s="66">
        <f t="shared" si="7"/>
        <v>45502</v>
      </c>
      <c r="AE16" s="66">
        <f t="shared" si="7"/>
        <v>45503</v>
      </c>
      <c r="AF16" s="75">
        <f t="shared" si="7"/>
        <v>45504</v>
      </c>
      <c r="AG16" s="86"/>
      <c r="AH16" s="80" t="s">
        <v>41</v>
      </c>
      <c r="AI16" s="81" t="str">
        <f>Erfassung!F8</f>
        <v>Jan</v>
      </c>
      <c r="AJ16" s="94" t="e">
        <f t="shared" si="2"/>
        <v>#VALUE!</v>
      </c>
    </row>
    <row r="17" spans="1:36" ht="12" customHeight="1" x14ac:dyDescent="0.2">
      <c r="A17" s="62" t="s">
        <v>8</v>
      </c>
      <c r="B17" s="67">
        <f>IF(SUMPRODUCT((Feiertage!$G$8:$G$13&lt;=B16)*(Feiertage!$H$8:$H$13&gt;=B16)),"F",IF(OR(WEEKDAY(B16)=1,WEEKDAY(B16)=7),"",1))</f>
        <v>1</v>
      </c>
      <c r="C17" s="68">
        <f>IF(SUMPRODUCT((Feiertage!$G$8:$G$13&lt;=C16)*(Feiertage!$H$8:$H$13&gt;=C16)),"F",IF(OR(WEEKDAY(C16)=1,WEEKDAY(C16)=7),"",1))</f>
        <v>1</v>
      </c>
      <c r="D17" s="68">
        <f>IF(SUMPRODUCT((Feiertage!$G$8:$G$13&lt;=D16)*(Feiertage!$H$8:$H$13&gt;=D16)),"F",IF(OR(WEEKDAY(D16)=1,WEEKDAY(D16)=7),"",1))</f>
        <v>1</v>
      </c>
      <c r="E17" s="68">
        <f>IF(SUMPRODUCT((Feiertage!$G$8:$G$13&lt;=E16)*(Feiertage!$H$8:$H$13&gt;=E16)),"F",IF(OR(WEEKDAY(E16)=1,WEEKDAY(E16)=7),"",1))</f>
        <v>1</v>
      </c>
      <c r="F17" s="68">
        <f>IF(SUMPRODUCT((Feiertage!$G$8:$G$13&lt;=F16)*(Feiertage!$H$8:$H$13&gt;=F16)),"F",IF(OR(WEEKDAY(F16)=1,WEEKDAY(F16)=7),"",1))</f>
        <v>1</v>
      </c>
      <c r="G17" s="68" t="str">
        <f>IF(SUMPRODUCT((Feiertage!$G$8:$G$13&lt;=G16)*(Feiertage!$H$8:$H$13&gt;=G16)),"F",IF(OR(WEEKDAY(G16)=1,WEEKDAY(G16)=7),"",1))</f>
        <v/>
      </c>
      <c r="H17" s="68" t="str">
        <f>IF(SUMPRODUCT((Feiertage!$G$8:$G$13&lt;=H16)*(Feiertage!$H$8:$H$13&gt;=H16)),"F",IF(OR(WEEKDAY(H16)=1,WEEKDAY(H16)=7),"",1))</f>
        <v/>
      </c>
      <c r="I17" s="68">
        <f>IF(SUMPRODUCT((Feiertage!$G$8:$G$13&lt;=I16)*(Feiertage!$H$8:$H$13&gt;=I16)),"F",IF(OR(WEEKDAY(I16)=1,WEEKDAY(I16)=7),"",1))</f>
        <v>1</v>
      </c>
      <c r="J17" s="68">
        <f>IF(SUMPRODUCT((Feiertage!$G$8:$G$13&lt;=J16)*(Feiertage!$H$8:$H$13&gt;=J16)),"F",IF(OR(WEEKDAY(J16)=1,WEEKDAY(J16)=7),"",1))</f>
        <v>1</v>
      </c>
      <c r="K17" s="68">
        <f>IF(SUMPRODUCT((Feiertage!$G$8:$G$13&lt;=K16)*(Feiertage!$H$8:$H$13&gt;=K16)),"F",IF(OR(WEEKDAY(K16)=1,WEEKDAY(K16)=7),"",1))</f>
        <v>1</v>
      </c>
      <c r="L17" s="68">
        <f>IF(SUMPRODUCT((Feiertage!$G$8:$G$13&lt;=L16)*(Feiertage!$H$8:$H$13&gt;=L16)),"F",IF(OR(WEEKDAY(L16)=1,WEEKDAY(L16)=7),"",1))</f>
        <v>1</v>
      </c>
      <c r="M17" s="68">
        <f>IF(SUMPRODUCT((Feiertage!$G$8:$G$13&lt;=M16)*(Feiertage!$H$8:$H$13&gt;=M16)),"F",IF(OR(WEEKDAY(M16)=1,WEEKDAY(M16)=7),"",1))</f>
        <v>1</v>
      </c>
      <c r="N17" s="68" t="str">
        <f>IF(SUMPRODUCT((Feiertage!$G$8:$G$13&lt;=N16)*(Feiertage!$H$8:$H$13&gt;=N16)),"F",IF(OR(WEEKDAY(N16)=1,WEEKDAY(N16)=7),"",1))</f>
        <v/>
      </c>
      <c r="O17" s="68" t="str">
        <f>IF(SUMPRODUCT((Feiertage!$G$8:$G$13&lt;=O16)*(Feiertage!$H$8:$H$13&gt;=O16)),"F",IF(OR(WEEKDAY(O16)=1,WEEKDAY(O16)=7),"",1))</f>
        <v/>
      </c>
      <c r="P17" s="68">
        <f>IF(SUMPRODUCT((Feiertage!$G$8:$G$13&lt;=P16)*(Feiertage!$H$8:$H$13&gt;=P16)),"F",IF(OR(WEEKDAY(P16)=1,WEEKDAY(P16)=7),"",1))</f>
        <v>1</v>
      </c>
      <c r="Q17" s="68">
        <f>IF(SUMPRODUCT((Feiertage!$G$8:$G$13&lt;=Q16)*(Feiertage!$H$8:$H$13&gt;=Q16)),"F",IF(OR(WEEKDAY(Q16)=1,WEEKDAY(Q16)=7),"",1))</f>
        <v>1</v>
      </c>
      <c r="R17" s="68">
        <f>IF(SUMPRODUCT((Feiertage!$G$8:$G$13&lt;=R16)*(Feiertage!$H$8:$H$13&gt;=R16)),"F",IF(OR(WEEKDAY(R16)=1,WEEKDAY(R16)=7),"",1))</f>
        <v>1</v>
      </c>
      <c r="S17" s="68">
        <f>IF(SUMPRODUCT((Feiertage!$G$8:$G$13&lt;=S16)*(Feiertage!$H$8:$H$13&gt;=S16)),"F",IF(OR(WEEKDAY(S16)=1,WEEKDAY(S16)=7),"",1))</f>
        <v>1</v>
      </c>
      <c r="T17" s="68">
        <f>IF(SUMPRODUCT((Feiertage!$G$8:$G$13&lt;=T16)*(Feiertage!$H$8:$H$13&gt;=T16)),"F",IF(OR(WEEKDAY(T16)=1,WEEKDAY(T16)=7),"",1))</f>
        <v>1</v>
      </c>
      <c r="U17" s="68" t="str">
        <f>IF(SUMPRODUCT((Feiertage!$G$8:$G$13&lt;=U16)*(Feiertage!$H$8:$H$13&gt;=U16)),"F",IF(OR(WEEKDAY(U16)=1,WEEKDAY(U16)=7),"",1))</f>
        <v/>
      </c>
      <c r="V17" s="68" t="str">
        <f>IF(SUMPRODUCT((Feiertage!$G$8:$G$13&lt;=V16)*(Feiertage!$H$8:$H$13&gt;=V16)),"F",IF(OR(WEEKDAY(V16)=1,WEEKDAY(V16)=7),"",1))</f>
        <v/>
      </c>
      <c r="W17" s="68" t="str">
        <f>IF(SUMPRODUCT((Feiertage!$G$8:$G$13&lt;=W16)*(Feiertage!$H$8:$H$13&gt;=W16)),"F",IF(OR(WEEKDAY(W16)=1,WEEKDAY(W16)=7),"",1))</f>
        <v>F</v>
      </c>
      <c r="X17" s="68" t="str">
        <f>IF(SUMPRODUCT((Feiertage!$G$8:$G$13&lt;=X16)*(Feiertage!$H$8:$H$13&gt;=X16)),"F",IF(OR(WEEKDAY(X16)=1,WEEKDAY(X16)=7),"",1))</f>
        <v>F</v>
      </c>
      <c r="Y17" s="68" t="str">
        <f>IF(SUMPRODUCT((Feiertage!$G$8:$G$13&lt;=Y16)*(Feiertage!$H$8:$H$13&gt;=Y16)),"F",IF(OR(WEEKDAY(Y16)=1,WEEKDAY(Y16)=7),"",1))</f>
        <v>F</v>
      </c>
      <c r="Z17" s="68" t="str">
        <f>IF(SUMPRODUCT((Feiertage!$G$8:$G$13&lt;=Z16)*(Feiertage!$H$8:$H$13&gt;=Z16)),"F",IF(OR(WEEKDAY(Z16)=1,WEEKDAY(Z16)=7),"",1))</f>
        <v>F</v>
      </c>
      <c r="AA17" s="68" t="str">
        <f>IF(SUMPRODUCT((Feiertage!$G$8:$G$13&lt;=AA16)*(Feiertage!$H$8:$H$13&gt;=AA16)),"F",IF(OR(WEEKDAY(AA16)=1,WEEKDAY(AA16)=7),"",1))</f>
        <v>F</v>
      </c>
      <c r="AB17" s="68" t="str">
        <f>IF(SUMPRODUCT((Feiertage!$G$8:$G$13&lt;=AB16)*(Feiertage!$H$8:$H$13&gt;=AB16)),"F",IF(OR(WEEKDAY(AB16)=1,WEEKDAY(AB16)=7),"",1))</f>
        <v>F</v>
      </c>
      <c r="AC17" s="68" t="str">
        <f>IF(SUMPRODUCT((Feiertage!$G$8:$G$13&lt;=AC16)*(Feiertage!$H$8:$H$13&gt;=AC16)),"F",IF(OR(WEEKDAY(AC16)=1,WEEKDAY(AC16)=7),"",1))</f>
        <v>F</v>
      </c>
      <c r="AD17" s="68" t="str">
        <f>IF(SUMPRODUCT((Feiertage!$G$8:$G$13&lt;=AD16)*(Feiertage!$H$8:$H$13&gt;=AD16)),"F",IF(OR(WEEKDAY(AD16)=1,WEEKDAY(AD16)=7),"",1))</f>
        <v>F</v>
      </c>
      <c r="AE17" s="68" t="str">
        <f>IF(SUMPRODUCT((Feiertage!$G$8:$G$13&lt;=AE16)*(Feiertage!$H$8:$H$13&gt;=AE16)),"F",IF(OR(WEEKDAY(AE16)=1,WEEKDAY(AE16)=7),"",1))</f>
        <v>F</v>
      </c>
      <c r="AF17" s="76" t="str">
        <f>IF(SUMPRODUCT((Feiertage!$G$8:$G$13&lt;=AF16)*(Feiertage!$H$8:$H$13&gt;=AF16)),"F",IF(OR(WEEKDAY(AF16)=1,WEEKDAY(AF16)=7),"",1))</f>
        <v>F</v>
      </c>
      <c r="AG17" s="85">
        <f>COUNT(B17:AF17,"&lt;0.1")</f>
        <v>15</v>
      </c>
      <c r="AH17" s="80" t="s">
        <v>8</v>
      </c>
      <c r="AI17" s="81">
        <f>Erfassung!L2+20%</f>
        <v>1</v>
      </c>
      <c r="AJ17" s="94">
        <f>ROUND(AG17*AI17/5,1)*5</f>
        <v>15</v>
      </c>
    </row>
    <row r="18" spans="1:36" ht="12.75" hidden="1" customHeight="1" x14ac:dyDescent="0.2">
      <c r="A18" s="62" t="s">
        <v>35</v>
      </c>
      <c r="B18" s="65">
        <f>AF16+1</f>
        <v>45505</v>
      </c>
      <c r="C18" s="66">
        <f t="shared" ref="C18:AF18" si="8">B18+1</f>
        <v>45506</v>
      </c>
      <c r="D18" s="66">
        <f t="shared" si="8"/>
        <v>45507</v>
      </c>
      <c r="E18" s="66">
        <f t="shared" si="8"/>
        <v>45508</v>
      </c>
      <c r="F18" s="66">
        <f t="shared" si="8"/>
        <v>45509</v>
      </c>
      <c r="G18" s="66">
        <f t="shared" si="8"/>
        <v>45510</v>
      </c>
      <c r="H18" s="66">
        <f t="shared" si="8"/>
        <v>45511</v>
      </c>
      <c r="I18" s="66">
        <f t="shared" si="8"/>
        <v>45512</v>
      </c>
      <c r="J18" s="66">
        <f t="shared" si="8"/>
        <v>45513</v>
      </c>
      <c r="K18" s="66">
        <f t="shared" si="8"/>
        <v>45514</v>
      </c>
      <c r="L18" s="66">
        <f t="shared" si="8"/>
        <v>45515</v>
      </c>
      <c r="M18" s="66">
        <f t="shared" si="8"/>
        <v>45516</v>
      </c>
      <c r="N18" s="66">
        <f t="shared" si="8"/>
        <v>45517</v>
      </c>
      <c r="O18" s="66">
        <f t="shared" si="8"/>
        <v>45518</v>
      </c>
      <c r="P18" s="66">
        <f t="shared" si="8"/>
        <v>45519</v>
      </c>
      <c r="Q18" s="66">
        <f t="shared" si="8"/>
        <v>45520</v>
      </c>
      <c r="R18" s="66">
        <f t="shared" si="8"/>
        <v>45521</v>
      </c>
      <c r="S18" s="66">
        <f t="shared" si="8"/>
        <v>45522</v>
      </c>
      <c r="T18" s="66">
        <f t="shared" si="8"/>
        <v>45523</v>
      </c>
      <c r="U18" s="66">
        <f t="shared" si="8"/>
        <v>45524</v>
      </c>
      <c r="V18" s="66">
        <f t="shared" si="8"/>
        <v>45525</v>
      </c>
      <c r="W18" s="66">
        <f t="shared" si="8"/>
        <v>45526</v>
      </c>
      <c r="X18" s="66">
        <f t="shared" si="8"/>
        <v>45527</v>
      </c>
      <c r="Y18" s="66">
        <f t="shared" si="8"/>
        <v>45528</v>
      </c>
      <c r="Z18" s="66">
        <f t="shared" si="8"/>
        <v>45529</v>
      </c>
      <c r="AA18" s="66">
        <f t="shared" si="8"/>
        <v>45530</v>
      </c>
      <c r="AB18" s="66">
        <f t="shared" si="8"/>
        <v>45531</v>
      </c>
      <c r="AC18" s="66">
        <f t="shared" si="8"/>
        <v>45532</v>
      </c>
      <c r="AD18" s="66">
        <f t="shared" si="8"/>
        <v>45533</v>
      </c>
      <c r="AE18" s="66">
        <f t="shared" si="8"/>
        <v>45534</v>
      </c>
      <c r="AF18" s="75">
        <f t="shared" si="8"/>
        <v>45535</v>
      </c>
      <c r="AG18" s="86"/>
      <c r="AH18" s="80" t="s">
        <v>35</v>
      </c>
      <c r="AI18" s="81">
        <f>Erfassung!F10</f>
        <v>137.20835820895522</v>
      </c>
      <c r="AJ18" s="94">
        <f t="shared" si="2"/>
        <v>0</v>
      </c>
    </row>
    <row r="19" spans="1:36" ht="12" customHeight="1" x14ac:dyDescent="0.2">
      <c r="A19" s="62" t="s">
        <v>37</v>
      </c>
      <c r="B19" s="67" t="str">
        <f>IF(SUMPRODUCT((Feiertage!$G$8:$G$13&lt;=B18)*(Feiertage!$H$8:$H$13&gt;=B18)),"F",IF(OR(WEEKDAY(B18)=1,WEEKDAY(B18)=7),"",1))</f>
        <v>F</v>
      </c>
      <c r="C19" s="68" t="str">
        <f>IF(SUMPRODUCT((Feiertage!$G$8:$G$13&lt;=C18)*(Feiertage!$H$8:$H$13&gt;=C18)),"F",IF(OR(WEEKDAY(C18)=1,WEEKDAY(C18)=7),"",1))</f>
        <v>F</v>
      </c>
      <c r="D19" s="68" t="str">
        <f>IF(SUMPRODUCT((Feiertage!$G$8:$G$13&lt;=D18)*(Feiertage!$H$8:$H$13&gt;=D18)),"F",IF(OR(WEEKDAY(D18)=1,WEEKDAY(D18)=7),"",1))</f>
        <v>F</v>
      </c>
      <c r="E19" s="68" t="str">
        <f>IF(SUMPRODUCT((Feiertage!$G$8:$G$13&lt;=E18)*(Feiertage!$H$8:$H$13&gt;=E18)),"F",IF(OR(WEEKDAY(E18)=1,WEEKDAY(E18)=7),"",1))</f>
        <v>F</v>
      </c>
      <c r="F19" s="68" t="str">
        <f>IF(SUMPRODUCT((Feiertage!$G$8:$G$13&lt;=F18)*(Feiertage!$H$8:$H$13&gt;=F18)),"F",IF(OR(WEEKDAY(F18)=1,WEEKDAY(F18)=7),"",1))</f>
        <v>F</v>
      </c>
      <c r="G19" s="68" t="str">
        <f>IF(SUMPRODUCT((Feiertage!$G$8:$G$13&lt;=G18)*(Feiertage!$H$8:$H$13&gt;=G18)),"F",IF(OR(WEEKDAY(G18)=1,WEEKDAY(G18)=7),"",1))</f>
        <v>F</v>
      </c>
      <c r="H19" s="68" t="str">
        <f>IF(SUMPRODUCT((Feiertage!$G$8:$G$13&lt;=H18)*(Feiertage!$H$8:$H$13&gt;=H18)),"F",IF(OR(WEEKDAY(H18)=1,WEEKDAY(H18)=7),"",1))</f>
        <v>F</v>
      </c>
      <c r="I19" s="68" t="str">
        <f>IF(SUMPRODUCT((Feiertage!$G$8:$G$13&lt;=I18)*(Feiertage!$H$8:$H$13&gt;=I18)),"F",IF(OR(WEEKDAY(I18)=1,WEEKDAY(I18)=7),"",1))</f>
        <v>F</v>
      </c>
      <c r="J19" s="68" t="str">
        <f>IF(SUMPRODUCT((Feiertage!$G$8:$G$13&lt;=J18)*(Feiertage!$H$8:$H$13&gt;=J18)),"F",IF(OR(WEEKDAY(J18)=1,WEEKDAY(J18)=7),"",1))</f>
        <v>F</v>
      </c>
      <c r="K19" s="68" t="str">
        <f>IF(SUMPRODUCT((Feiertage!$G$8:$G$13&lt;=K18)*(Feiertage!$H$8:$H$13&gt;=K18)),"F",IF(OR(WEEKDAY(K18)=1,WEEKDAY(K18)=7),"",1))</f>
        <v/>
      </c>
      <c r="L19" s="68" t="str">
        <f>IF(SUMPRODUCT((Feiertage!$G$8:$G$13&lt;=L18)*(Feiertage!$H$8:$H$13&gt;=L18)),"F",IF(OR(WEEKDAY(L18)=1,WEEKDAY(L18)=7),"",1))</f>
        <v/>
      </c>
      <c r="M19" s="68">
        <f>IF(SUMPRODUCT((Feiertage!$G$8:$G$13&lt;=M18)*(Feiertage!$H$8:$H$13&gt;=M18)),"F",IF(OR(WEEKDAY(M18)=1,WEEKDAY(M18)=7),"",1))</f>
        <v>1</v>
      </c>
      <c r="N19" s="68">
        <f>IF(SUMPRODUCT((Feiertage!$G$8:$G$13&lt;=N18)*(Feiertage!$H$8:$H$13&gt;=N18)),"F",IF(OR(WEEKDAY(N18)=1,WEEKDAY(N18)=7),"",1))</f>
        <v>1</v>
      </c>
      <c r="O19" s="68">
        <f>IF(SUMPRODUCT((Feiertage!$G$8:$G$13&lt;=O18)*(Feiertage!$H$8:$H$13&gt;=O18)),"F",IF(OR(WEEKDAY(O18)=1,WEEKDAY(O18)=7),"",1))</f>
        <v>1</v>
      </c>
      <c r="P19" s="68">
        <f>IF(SUMPRODUCT((Feiertage!$G$8:$G$13&lt;=P18)*(Feiertage!$H$8:$H$13&gt;=P18)),"F",IF(OR(WEEKDAY(P18)=1,WEEKDAY(P18)=7),"",1))</f>
        <v>1</v>
      </c>
      <c r="Q19" s="68">
        <f>IF(SUMPRODUCT((Feiertage!$G$8:$G$13&lt;=Q18)*(Feiertage!$H$8:$H$13&gt;=Q18)),"F",IF(OR(WEEKDAY(Q18)=1,WEEKDAY(Q18)=7),"",1))</f>
        <v>1</v>
      </c>
      <c r="R19" s="68" t="str">
        <f>IF(SUMPRODUCT((Feiertage!$G$8:$G$13&lt;=R18)*(Feiertage!$H$8:$H$13&gt;=R18)),"F",IF(OR(WEEKDAY(R18)=1,WEEKDAY(R18)=7),"",1))</f>
        <v/>
      </c>
      <c r="S19" s="68" t="str">
        <f>IF(SUMPRODUCT((Feiertage!$G$8:$G$13&lt;=S18)*(Feiertage!$H$8:$H$13&gt;=S18)),"F",IF(OR(WEEKDAY(S18)=1,WEEKDAY(S18)=7),"",1))</f>
        <v/>
      </c>
      <c r="T19" s="68">
        <f>IF(SUMPRODUCT((Feiertage!$G$8:$G$13&lt;=T18)*(Feiertage!$H$8:$H$13&gt;=T18)),"F",IF(OR(WEEKDAY(T18)=1,WEEKDAY(T18)=7),"",1))</f>
        <v>1</v>
      </c>
      <c r="U19" s="68">
        <f>IF(SUMPRODUCT((Feiertage!$G$8:$G$13&lt;=U18)*(Feiertage!$H$8:$H$13&gt;=U18)),"F",IF(OR(WEEKDAY(U18)=1,WEEKDAY(U18)=7),"",1))</f>
        <v>1</v>
      </c>
      <c r="V19" s="68">
        <f>IF(SUMPRODUCT((Feiertage!$G$8:$G$13&lt;=V18)*(Feiertage!$H$8:$H$13&gt;=V18)),"F",IF(OR(WEEKDAY(V18)=1,WEEKDAY(V18)=7),"",1))</f>
        <v>1</v>
      </c>
      <c r="W19" s="68">
        <f>IF(SUMPRODUCT((Feiertage!$G$8:$G$13&lt;=W18)*(Feiertage!$H$8:$H$13&gt;=W18)),"F",IF(OR(WEEKDAY(W18)=1,WEEKDAY(W18)=7),"",1))</f>
        <v>1</v>
      </c>
      <c r="X19" s="68">
        <f>IF(SUMPRODUCT((Feiertage!$G$8:$G$13&lt;=X18)*(Feiertage!$H$8:$H$13&gt;=X18)),"F",IF(OR(WEEKDAY(X18)=1,WEEKDAY(X18)=7),"",1))</f>
        <v>1</v>
      </c>
      <c r="Y19" s="68" t="str">
        <f>IF(SUMPRODUCT((Feiertage!$G$8:$G$13&lt;=Y18)*(Feiertage!$H$8:$H$13&gt;=Y18)),"F",IF(OR(WEEKDAY(Y18)=1,WEEKDAY(Y18)=7),"",1))</f>
        <v/>
      </c>
      <c r="Z19" s="68" t="str">
        <f>IF(SUMPRODUCT((Feiertage!$G$8:$G$13&lt;=Z18)*(Feiertage!$H$8:$H$13&gt;=Z18)),"F",IF(OR(WEEKDAY(Z18)=1,WEEKDAY(Z18)=7),"",1))</f>
        <v/>
      </c>
      <c r="AA19" s="68">
        <f>IF(SUMPRODUCT((Feiertage!$G$8:$G$13&lt;=AA18)*(Feiertage!$H$8:$H$13&gt;=AA18)),"F",IF(OR(WEEKDAY(AA18)=1,WEEKDAY(AA18)=7),"",1))</f>
        <v>1</v>
      </c>
      <c r="AB19" s="68">
        <f>IF(SUMPRODUCT((Feiertage!$G$8:$G$13&lt;=AB18)*(Feiertage!$H$8:$H$13&gt;=AB18)),"F",IF(OR(WEEKDAY(AB18)=1,WEEKDAY(AB18)=7),"",1))</f>
        <v>1</v>
      </c>
      <c r="AC19" s="68">
        <f>IF(SUMPRODUCT((Feiertage!$G$8:$G$13&lt;=AC18)*(Feiertage!$H$8:$H$13&gt;=AC18)),"F",IF(OR(WEEKDAY(AC18)=1,WEEKDAY(AC18)=7),"",1))</f>
        <v>1</v>
      </c>
      <c r="AD19" s="68">
        <f>IF(SUMPRODUCT((Feiertage!$G$8:$G$13&lt;=AD18)*(Feiertage!$H$8:$H$13&gt;=AD18)),"F",IF(OR(WEEKDAY(AD18)=1,WEEKDAY(AD18)=7),"",1))</f>
        <v>1</v>
      </c>
      <c r="AE19" s="68">
        <f>IF(SUMPRODUCT((Feiertage!$G$8:$G$13&lt;=AE18)*(Feiertage!$H$8:$H$13&gt;=AE18)),"F",IF(OR(WEEKDAY(AE18)=1,WEEKDAY(AE18)=7),"",1))</f>
        <v>1</v>
      </c>
      <c r="AF19" s="76" t="str">
        <f>IF(SUMPRODUCT((Feiertage!$G$8:$G$13&lt;=AF18)*(Feiertage!$H$8:$H$13&gt;=AF18)),"F",IF(OR(WEEKDAY(AF18)=1,WEEKDAY(AF18)=7),"",1))</f>
        <v/>
      </c>
      <c r="AG19" s="85">
        <f>COUNT(B19:AF19,"&lt;0.1")</f>
        <v>15</v>
      </c>
      <c r="AH19" s="80" t="s">
        <v>37</v>
      </c>
      <c r="AI19" s="81">
        <f>Erfassung!M2+20%</f>
        <v>1</v>
      </c>
      <c r="AJ19" s="94">
        <f>ROUND(AG19*AI19/5,1)*5</f>
        <v>15</v>
      </c>
    </row>
    <row r="20" spans="1:36" ht="12.75" hidden="1" customHeight="1" x14ac:dyDescent="0.2">
      <c r="A20" s="62" t="s">
        <v>36</v>
      </c>
      <c r="B20" s="65">
        <f>AF18+1</f>
        <v>45536</v>
      </c>
      <c r="C20" s="66">
        <f t="shared" ref="C20:AE20" si="9">B20+1</f>
        <v>45537</v>
      </c>
      <c r="D20" s="66">
        <f t="shared" si="9"/>
        <v>45538</v>
      </c>
      <c r="E20" s="66">
        <f t="shared" si="9"/>
        <v>45539</v>
      </c>
      <c r="F20" s="66">
        <f t="shared" si="9"/>
        <v>45540</v>
      </c>
      <c r="G20" s="66">
        <f t="shared" si="9"/>
        <v>45541</v>
      </c>
      <c r="H20" s="66">
        <f t="shared" si="9"/>
        <v>45542</v>
      </c>
      <c r="I20" s="66">
        <f t="shared" si="9"/>
        <v>45543</v>
      </c>
      <c r="J20" s="66">
        <f t="shared" si="9"/>
        <v>45544</v>
      </c>
      <c r="K20" s="66">
        <f t="shared" si="9"/>
        <v>45545</v>
      </c>
      <c r="L20" s="66">
        <f t="shared" si="9"/>
        <v>45546</v>
      </c>
      <c r="M20" s="66">
        <f t="shared" si="9"/>
        <v>45547</v>
      </c>
      <c r="N20" s="66">
        <f t="shared" si="9"/>
        <v>45548</v>
      </c>
      <c r="O20" s="66">
        <f t="shared" si="9"/>
        <v>45549</v>
      </c>
      <c r="P20" s="66">
        <f t="shared" si="9"/>
        <v>45550</v>
      </c>
      <c r="Q20" s="66">
        <f t="shared" si="9"/>
        <v>45551</v>
      </c>
      <c r="R20" s="66">
        <f t="shared" si="9"/>
        <v>45552</v>
      </c>
      <c r="S20" s="66">
        <f t="shared" si="9"/>
        <v>45553</v>
      </c>
      <c r="T20" s="66">
        <f t="shared" si="9"/>
        <v>45554</v>
      </c>
      <c r="U20" s="66">
        <f t="shared" si="9"/>
        <v>45555</v>
      </c>
      <c r="V20" s="66">
        <f t="shared" si="9"/>
        <v>45556</v>
      </c>
      <c r="W20" s="66">
        <f t="shared" si="9"/>
        <v>45557</v>
      </c>
      <c r="X20" s="66">
        <f t="shared" si="9"/>
        <v>45558</v>
      </c>
      <c r="Y20" s="66">
        <f t="shared" si="9"/>
        <v>45559</v>
      </c>
      <c r="Z20" s="66">
        <f t="shared" si="9"/>
        <v>45560</v>
      </c>
      <c r="AA20" s="66">
        <f t="shared" si="9"/>
        <v>45561</v>
      </c>
      <c r="AB20" s="66">
        <f t="shared" si="9"/>
        <v>45562</v>
      </c>
      <c r="AC20" s="66">
        <f t="shared" si="9"/>
        <v>45563</v>
      </c>
      <c r="AD20" s="66">
        <f t="shared" si="9"/>
        <v>45564</v>
      </c>
      <c r="AE20" s="66">
        <f t="shared" si="9"/>
        <v>45565</v>
      </c>
      <c r="AF20" s="75"/>
      <c r="AG20" s="86"/>
      <c r="AH20" s="80" t="s">
        <v>36</v>
      </c>
      <c r="AI20" s="81">
        <f>Erfassung!F17</f>
        <v>0</v>
      </c>
      <c r="AJ20" s="94">
        <f t="shared" si="2"/>
        <v>0</v>
      </c>
    </row>
    <row r="21" spans="1:36" ht="12" customHeight="1" x14ac:dyDescent="0.2">
      <c r="A21" s="62" t="s">
        <v>38</v>
      </c>
      <c r="B21" s="67" t="str">
        <f>IF(SUMPRODUCT((Feiertage!$G$8:$G$13&lt;=B20)*(Feiertage!$H$8:$H$13&gt;=B20)),"F",IF(OR(WEEKDAY(B20)=1,WEEKDAY(B20)=7),"",1))</f>
        <v/>
      </c>
      <c r="C21" s="68">
        <f>IF(SUMPRODUCT((Feiertage!$G$8:$G$13&lt;=C20)*(Feiertage!$H$8:$H$13&gt;=C20)),"F",IF(OR(WEEKDAY(C20)=1,WEEKDAY(C20)=7),"",1))</f>
        <v>1</v>
      </c>
      <c r="D21" s="68">
        <f>IF(SUMPRODUCT((Feiertage!$G$8:$G$13&lt;=D20)*(Feiertage!$H$8:$H$13&gt;=D20)),"F",IF(OR(WEEKDAY(D20)=1,WEEKDAY(D20)=7),"",1))</f>
        <v>1</v>
      </c>
      <c r="E21" s="68">
        <f>IF(SUMPRODUCT((Feiertage!$G$8:$G$13&lt;=E20)*(Feiertage!$H$8:$H$13&gt;=E20)),"F",IF(OR(WEEKDAY(E20)=1,WEEKDAY(E20)=7),"",1))</f>
        <v>1</v>
      </c>
      <c r="F21" s="68">
        <f>IF(SUMPRODUCT((Feiertage!$G$8:$G$13&lt;=F20)*(Feiertage!$H$8:$H$13&gt;=F20)),"F",IF(OR(WEEKDAY(F20)=1,WEEKDAY(F20)=7),"",1))</f>
        <v>1</v>
      </c>
      <c r="G21" s="68">
        <f>IF(SUMPRODUCT((Feiertage!$G$8:$G$13&lt;=G20)*(Feiertage!$H$8:$H$13&gt;=G20)),"F",IF(OR(WEEKDAY(G20)=1,WEEKDAY(G20)=7),"",1))</f>
        <v>1</v>
      </c>
      <c r="H21" s="68" t="str">
        <f>IF(SUMPRODUCT((Feiertage!$G$8:$G$13&lt;=H20)*(Feiertage!$H$8:$H$13&gt;=H20)),"F",IF(OR(WEEKDAY(H20)=1,WEEKDAY(H20)=7),"",1))</f>
        <v/>
      </c>
      <c r="I21" s="68" t="str">
        <f>IF(SUMPRODUCT((Feiertage!$G$8:$G$13&lt;=I20)*(Feiertage!$H$8:$H$13&gt;=I20)),"F",IF(OR(WEEKDAY(I20)=1,WEEKDAY(I20)=7),"",1))</f>
        <v/>
      </c>
      <c r="J21" s="68">
        <f>IF(SUMPRODUCT((Feiertage!$G$8:$G$13&lt;=J20)*(Feiertage!$H$8:$H$13&gt;=J20)),"F",IF(OR(WEEKDAY(J20)=1,WEEKDAY(J20)=7),"",1))</f>
        <v>1</v>
      </c>
      <c r="K21" s="68">
        <f>IF(SUMPRODUCT((Feiertage!$G$8:$G$13&lt;=K20)*(Feiertage!$H$8:$H$13&gt;=K20)),"F",IF(OR(WEEKDAY(K20)=1,WEEKDAY(K20)=7),"",1))</f>
        <v>1</v>
      </c>
      <c r="L21" s="68">
        <f>IF(SUMPRODUCT((Feiertage!$G$8:$G$13&lt;=L20)*(Feiertage!$H$8:$H$13&gt;=L20)),"F",IF(OR(WEEKDAY(L20)=1,WEEKDAY(L20)=7),"",1))</f>
        <v>1</v>
      </c>
      <c r="M21" s="68">
        <f>IF(SUMPRODUCT((Feiertage!$G$8:$G$13&lt;=M20)*(Feiertage!$H$8:$H$13&gt;=M20)),"F",IF(OR(WEEKDAY(M20)=1,WEEKDAY(M20)=7),"",1))</f>
        <v>1</v>
      </c>
      <c r="N21" s="68">
        <f>IF(SUMPRODUCT((Feiertage!$G$8:$G$13&lt;=N20)*(Feiertage!$H$8:$H$13&gt;=N20)),"F",IF(OR(WEEKDAY(N20)=1,WEEKDAY(N20)=7),"",1))</f>
        <v>1</v>
      </c>
      <c r="O21" s="68" t="str">
        <f>IF(SUMPRODUCT((Feiertage!$G$8:$G$13&lt;=O20)*(Feiertage!$H$8:$H$13&gt;=O20)),"F",IF(OR(WEEKDAY(O20)=1,WEEKDAY(O20)=7),"",1))</f>
        <v/>
      </c>
      <c r="P21" s="68" t="str">
        <f>IF(SUMPRODUCT((Feiertage!$G$8:$G$13&lt;=P20)*(Feiertage!$H$8:$H$13&gt;=P20)),"F",IF(OR(WEEKDAY(P20)=1,WEEKDAY(P20)=7),"",1))</f>
        <v/>
      </c>
      <c r="Q21" s="68">
        <f>IF(SUMPRODUCT((Feiertage!$G$8:$G$13&lt;=Q20)*(Feiertage!$H$8:$H$13&gt;=Q20)),"F",IF(OR(WEEKDAY(Q20)=1,WEEKDAY(Q20)=7),"",1))</f>
        <v>1</v>
      </c>
      <c r="R21" s="68">
        <f>IF(SUMPRODUCT((Feiertage!$G$8:$G$13&lt;=R20)*(Feiertage!$H$8:$H$13&gt;=R20)),"F",IF(OR(WEEKDAY(R20)=1,WEEKDAY(R20)=7),"",1))</f>
        <v>1</v>
      </c>
      <c r="S21" s="68">
        <f>IF(SUMPRODUCT((Feiertage!$G$8:$G$13&lt;=S20)*(Feiertage!$H$8:$H$13&gt;=S20)),"F",IF(OR(WEEKDAY(S20)=1,WEEKDAY(S20)=7),"",1))</f>
        <v>1</v>
      </c>
      <c r="T21" s="68">
        <f>IF(SUMPRODUCT((Feiertage!$G$8:$G$13&lt;=T20)*(Feiertage!$H$8:$H$13&gt;=T20)),"F",IF(OR(WEEKDAY(T20)=1,WEEKDAY(T20)=7),"",1))</f>
        <v>1</v>
      </c>
      <c r="U21" s="68">
        <f>IF(SUMPRODUCT((Feiertage!$G$8:$G$13&lt;=U20)*(Feiertage!$H$8:$H$13&gt;=U20)),"F",IF(OR(WEEKDAY(U20)=1,WEEKDAY(U20)=7),"",1))</f>
        <v>1</v>
      </c>
      <c r="V21" s="68" t="str">
        <f>IF(SUMPRODUCT((Feiertage!$G$8:$G$13&lt;=V20)*(Feiertage!$H$8:$H$13&gt;=V20)),"F",IF(OR(WEEKDAY(V20)=1,WEEKDAY(V20)=7),"",1))</f>
        <v/>
      </c>
      <c r="W21" s="68" t="str">
        <f>IF(SUMPRODUCT((Feiertage!$G$8:$G$13&lt;=W20)*(Feiertage!$H$8:$H$13&gt;=W20)),"F",IF(OR(WEEKDAY(W20)=1,WEEKDAY(W20)=7),"",1))</f>
        <v/>
      </c>
      <c r="X21" s="68">
        <f>IF(SUMPRODUCT((Feiertage!$G$8:$G$13&lt;=X20)*(Feiertage!$H$8:$H$13&gt;=X20)),"F",IF(OR(WEEKDAY(X20)=1,WEEKDAY(X20)=7),"",1))</f>
        <v>1</v>
      </c>
      <c r="Y21" s="68">
        <f>IF(SUMPRODUCT((Feiertage!$G$8:$G$13&lt;=Y20)*(Feiertage!$H$8:$H$13&gt;=Y20)),"F",IF(OR(WEEKDAY(Y20)=1,WEEKDAY(Y20)=7),"",1))</f>
        <v>1</v>
      </c>
      <c r="Z21" s="68">
        <f>IF(SUMPRODUCT((Feiertage!$G$8:$G$13&lt;=Z20)*(Feiertage!$H$8:$H$13&gt;=Z20)),"F",IF(OR(WEEKDAY(Z20)=1,WEEKDAY(Z20)=7),"",1))</f>
        <v>1</v>
      </c>
      <c r="AA21" s="68">
        <f>IF(SUMPRODUCT((Feiertage!$G$8:$G$13&lt;=AA20)*(Feiertage!$H$8:$H$13&gt;=AA20)),"F",IF(OR(WEEKDAY(AA20)=1,WEEKDAY(AA20)=7),"",1))</f>
        <v>1</v>
      </c>
      <c r="AB21" s="68">
        <f>IF(SUMPRODUCT((Feiertage!$G$8:$G$13&lt;=AB20)*(Feiertage!$H$8:$H$13&gt;=AB20)),"F",IF(OR(WEEKDAY(AB20)=1,WEEKDAY(AB20)=7),"",1))</f>
        <v>1</v>
      </c>
      <c r="AC21" s="68" t="str">
        <f>IF(SUMPRODUCT((Feiertage!$G$8:$G$13&lt;=AC20)*(Feiertage!$H$8:$H$13&gt;=AC20)),"F",IF(OR(WEEKDAY(AC20)=1,WEEKDAY(AC20)=7),"",1))</f>
        <v/>
      </c>
      <c r="AD21" s="68" t="str">
        <f>IF(SUMPRODUCT((Feiertage!$G$8:$G$13&lt;=AD20)*(Feiertage!$H$8:$H$13&gt;=AD20)),"F",IF(OR(WEEKDAY(AD20)=1,WEEKDAY(AD20)=7),"",1))</f>
        <v/>
      </c>
      <c r="AE21" s="68" t="str">
        <f>IF(SUMPRODUCT((Feiertage!$G$8:$G$13&lt;=AE20)*(Feiertage!$H$8:$H$13&gt;=AE20)),"F",IF(OR(WEEKDAY(AE20)=1,WEEKDAY(AE20)=7),"",1))</f>
        <v>F</v>
      </c>
      <c r="AF21" s="76" t="str">
        <f>IF(SUMPRODUCT((Feiertage!$G$8:$G$13&lt;=AF20)*(Feiertage!$H$8:$H$13&gt;=AF20)),"F",IF(OR(WEEKDAY(AF20)=1,WEEKDAY(AF20)=7),"",1))</f>
        <v/>
      </c>
      <c r="AG21" s="85">
        <f>COUNT(B21:AF21,"&lt;0.1")</f>
        <v>20</v>
      </c>
      <c r="AH21" s="80" t="s">
        <v>38</v>
      </c>
      <c r="AI21" s="81">
        <f>Erfassung!N2+20%</f>
        <v>1</v>
      </c>
      <c r="AJ21" s="94">
        <f>ROUND(AG21*AI21/5,1)*5</f>
        <v>20</v>
      </c>
    </row>
    <row r="22" spans="1:36" ht="12.75" hidden="1" customHeight="1" x14ac:dyDescent="0.2">
      <c r="A22" s="62" t="s">
        <v>7</v>
      </c>
      <c r="B22" s="65">
        <f>AE20+1</f>
        <v>45566</v>
      </c>
      <c r="C22" s="66">
        <f t="shared" ref="C22:AF22" si="10">B22+1</f>
        <v>45567</v>
      </c>
      <c r="D22" s="66">
        <f t="shared" si="10"/>
        <v>45568</v>
      </c>
      <c r="E22" s="66">
        <f t="shared" si="10"/>
        <v>45569</v>
      </c>
      <c r="F22" s="66">
        <f t="shared" si="10"/>
        <v>45570</v>
      </c>
      <c r="G22" s="66">
        <f t="shared" si="10"/>
        <v>45571</v>
      </c>
      <c r="H22" s="66">
        <f t="shared" si="10"/>
        <v>45572</v>
      </c>
      <c r="I22" s="66">
        <f t="shared" si="10"/>
        <v>45573</v>
      </c>
      <c r="J22" s="66">
        <f t="shared" si="10"/>
        <v>45574</v>
      </c>
      <c r="K22" s="66">
        <f t="shared" si="10"/>
        <v>45575</v>
      </c>
      <c r="L22" s="66">
        <f t="shared" si="10"/>
        <v>45576</v>
      </c>
      <c r="M22" s="66">
        <f t="shared" si="10"/>
        <v>45577</v>
      </c>
      <c r="N22" s="66">
        <f t="shared" si="10"/>
        <v>45578</v>
      </c>
      <c r="O22" s="66">
        <f t="shared" si="10"/>
        <v>45579</v>
      </c>
      <c r="P22" s="66">
        <f t="shared" si="10"/>
        <v>45580</v>
      </c>
      <c r="Q22" s="66">
        <f t="shared" si="10"/>
        <v>45581</v>
      </c>
      <c r="R22" s="66">
        <f t="shared" si="10"/>
        <v>45582</v>
      </c>
      <c r="S22" s="66">
        <f t="shared" si="10"/>
        <v>45583</v>
      </c>
      <c r="T22" s="66">
        <f t="shared" si="10"/>
        <v>45584</v>
      </c>
      <c r="U22" s="66">
        <f t="shared" si="10"/>
        <v>45585</v>
      </c>
      <c r="V22" s="66">
        <f t="shared" si="10"/>
        <v>45586</v>
      </c>
      <c r="W22" s="66">
        <f t="shared" si="10"/>
        <v>45587</v>
      </c>
      <c r="X22" s="66">
        <f t="shared" si="10"/>
        <v>45588</v>
      </c>
      <c r="Y22" s="66">
        <f t="shared" si="10"/>
        <v>45589</v>
      </c>
      <c r="Z22" s="66">
        <f t="shared" si="10"/>
        <v>45590</v>
      </c>
      <c r="AA22" s="66">
        <f t="shared" si="10"/>
        <v>45591</v>
      </c>
      <c r="AB22" s="66">
        <f t="shared" si="10"/>
        <v>45592</v>
      </c>
      <c r="AC22" s="66">
        <f t="shared" si="10"/>
        <v>45593</v>
      </c>
      <c r="AD22" s="66">
        <f t="shared" si="10"/>
        <v>45594</v>
      </c>
      <c r="AE22" s="66">
        <f t="shared" si="10"/>
        <v>45595</v>
      </c>
      <c r="AF22" s="75">
        <f t="shared" si="10"/>
        <v>45596</v>
      </c>
      <c r="AG22" s="86"/>
      <c r="AH22" s="80" t="s">
        <v>7</v>
      </c>
      <c r="AI22" s="81">
        <f>Erfassung!F19</f>
        <v>0</v>
      </c>
      <c r="AJ22" s="94">
        <f t="shared" si="2"/>
        <v>0</v>
      </c>
    </row>
    <row r="23" spans="1:36" ht="12" customHeight="1" x14ac:dyDescent="0.2">
      <c r="A23" s="62" t="s">
        <v>39</v>
      </c>
      <c r="B23" s="67" t="str">
        <f>IF(SUMPRODUCT((Feiertage!$G$8:$G$13&lt;=B22)*(Feiertage!$H$8:$H$13&gt;=B22)),"F",IF(OR(WEEKDAY(B22)=1,WEEKDAY(B22)=7),"",1))</f>
        <v>F</v>
      </c>
      <c r="C23" s="68" t="str">
        <f>IF(SUMPRODUCT((Feiertage!$G$8:$G$13&lt;=C22)*(Feiertage!$H$8:$H$13&gt;=C22)),"F",IF(OR(WEEKDAY(C22)=1,WEEKDAY(C22)=7),"",1))</f>
        <v>F</v>
      </c>
      <c r="D23" s="68" t="str">
        <f>IF(SUMPRODUCT((Feiertage!$G$8:$G$13&lt;=D22)*(Feiertage!$H$8:$H$13&gt;=D22)),"F",IF(OR(WEEKDAY(D22)=1,WEEKDAY(D22)=7),"",1))</f>
        <v>F</v>
      </c>
      <c r="E23" s="68" t="str">
        <f>IF(SUMPRODUCT((Feiertage!$G$8:$G$13&lt;=E22)*(Feiertage!$H$8:$H$13&gt;=E22)),"F",IF(OR(WEEKDAY(E22)=1,WEEKDAY(E22)=7),"",1))</f>
        <v>F</v>
      </c>
      <c r="F23" s="68" t="str">
        <f>IF(SUMPRODUCT((Feiertage!$G$8:$G$13&lt;=F22)*(Feiertage!$H$8:$H$13&gt;=F22)),"F",IF(OR(WEEKDAY(F22)=1,WEEKDAY(F22)=7),"",1))</f>
        <v>F</v>
      </c>
      <c r="G23" s="68" t="str">
        <f>IF(SUMPRODUCT((Feiertage!$G$8:$G$13&lt;=G22)*(Feiertage!$H$8:$H$13&gt;=G22)),"F",IF(OR(WEEKDAY(G22)=1,WEEKDAY(G22)=7),"",1))</f>
        <v>F</v>
      </c>
      <c r="H23" s="68" t="str">
        <f>IF(SUMPRODUCT((Feiertage!$G$8:$G$13&lt;=H22)*(Feiertage!$H$8:$H$13&gt;=H22)),"F",IF(OR(WEEKDAY(H22)=1,WEEKDAY(H22)=7),"",1))</f>
        <v>F</v>
      </c>
      <c r="I23" s="68" t="str">
        <f>IF(SUMPRODUCT((Feiertage!$G$8:$G$13&lt;=I22)*(Feiertage!$H$8:$H$13&gt;=I22)),"F",IF(OR(WEEKDAY(I22)=1,WEEKDAY(I22)=7),"",1))</f>
        <v>F</v>
      </c>
      <c r="J23" s="68" t="str">
        <f>IF(SUMPRODUCT((Feiertage!$G$8:$G$13&lt;=J22)*(Feiertage!$H$8:$H$13&gt;=J22)),"F",IF(OR(WEEKDAY(J22)=1,WEEKDAY(J22)=7),"",1))</f>
        <v>F</v>
      </c>
      <c r="K23" s="68" t="str">
        <f>IF(SUMPRODUCT((Feiertage!$G$8:$G$13&lt;=K22)*(Feiertage!$H$8:$H$13&gt;=K22)),"F",IF(OR(WEEKDAY(K22)=1,WEEKDAY(K22)=7),"",1))</f>
        <v>F</v>
      </c>
      <c r="L23" s="68" t="str">
        <f>IF(SUMPRODUCT((Feiertage!$G$8:$G$13&lt;=L22)*(Feiertage!$H$8:$H$13&gt;=L22)),"F",IF(OR(WEEKDAY(L22)=1,WEEKDAY(L22)=7),"",1))</f>
        <v>F</v>
      </c>
      <c r="M23" s="68" t="str">
        <f>IF(SUMPRODUCT((Feiertage!$G$8:$G$13&lt;=M22)*(Feiertage!$H$8:$H$13&gt;=M22)),"F",IF(OR(WEEKDAY(M22)=1,WEEKDAY(M22)=7),"",1))</f>
        <v/>
      </c>
      <c r="N23" s="68" t="str">
        <f>IF(SUMPRODUCT((Feiertage!$G$8:$G$13&lt;=N22)*(Feiertage!$H$8:$H$13&gt;=N22)),"F",IF(OR(WEEKDAY(N22)=1,WEEKDAY(N22)=7),"",1))</f>
        <v/>
      </c>
      <c r="O23" s="68">
        <f>IF(SUMPRODUCT((Feiertage!$G$8:$G$13&lt;=O22)*(Feiertage!$H$8:$H$13&gt;=O22)),"F",IF(OR(WEEKDAY(O22)=1,WEEKDAY(O22)=7),"",1))</f>
        <v>1</v>
      </c>
      <c r="P23" s="68">
        <f>IF(SUMPRODUCT((Feiertage!$G$8:$G$13&lt;=P22)*(Feiertage!$H$8:$H$13&gt;=P22)),"F",IF(OR(WEEKDAY(P22)=1,WEEKDAY(P22)=7),"",1))</f>
        <v>1</v>
      </c>
      <c r="Q23" s="68">
        <f>IF(SUMPRODUCT((Feiertage!$G$8:$G$13&lt;=Q22)*(Feiertage!$H$8:$H$13&gt;=Q22)),"F",IF(OR(WEEKDAY(Q22)=1,WEEKDAY(Q22)=7),"",1))</f>
        <v>1</v>
      </c>
      <c r="R23" s="68">
        <f>IF(SUMPRODUCT((Feiertage!$G$8:$G$13&lt;=R22)*(Feiertage!$H$8:$H$13&gt;=R22)),"F",IF(OR(WEEKDAY(R22)=1,WEEKDAY(R22)=7),"",1))</f>
        <v>1</v>
      </c>
      <c r="S23" s="68">
        <f>IF(SUMPRODUCT((Feiertage!$G$8:$G$13&lt;=S22)*(Feiertage!$H$8:$H$13&gt;=S22)),"F",IF(OR(WEEKDAY(S22)=1,WEEKDAY(S22)=7),"",1))</f>
        <v>1</v>
      </c>
      <c r="T23" s="68" t="str">
        <f>IF(SUMPRODUCT((Feiertage!$G$8:$G$13&lt;=T22)*(Feiertage!$H$8:$H$13&gt;=T22)),"F",IF(OR(WEEKDAY(T22)=1,WEEKDAY(T22)=7),"",1))</f>
        <v/>
      </c>
      <c r="U23" s="68" t="str">
        <f>IF(SUMPRODUCT((Feiertage!$G$8:$G$13&lt;=U22)*(Feiertage!$H$8:$H$13&gt;=U22)),"F",IF(OR(WEEKDAY(U22)=1,WEEKDAY(U22)=7),"",1))</f>
        <v/>
      </c>
      <c r="V23" s="68">
        <f>IF(SUMPRODUCT((Feiertage!$G$8:$G$13&lt;=V22)*(Feiertage!$H$8:$H$13&gt;=V22)),"F",IF(OR(WEEKDAY(V22)=1,WEEKDAY(V22)=7),"",1))</f>
        <v>1</v>
      </c>
      <c r="W23" s="68">
        <f>IF(SUMPRODUCT((Feiertage!$G$8:$G$13&lt;=W22)*(Feiertage!$H$8:$H$13&gt;=W22)),"F",IF(OR(WEEKDAY(W22)=1,WEEKDAY(W22)=7),"",1))</f>
        <v>1</v>
      </c>
      <c r="X23" s="68">
        <f>IF(SUMPRODUCT((Feiertage!$G$8:$G$13&lt;=X22)*(Feiertage!$H$8:$H$13&gt;=X22)),"F",IF(OR(WEEKDAY(X22)=1,WEEKDAY(X22)=7),"",1))</f>
        <v>1</v>
      </c>
      <c r="Y23" s="68">
        <f>IF(SUMPRODUCT((Feiertage!$G$8:$G$13&lt;=Y22)*(Feiertage!$H$8:$H$13&gt;=Y22)),"F",IF(OR(WEEKDAY(Y22)=1,WEEKDAY(Y22)=7),"",1))</f>
        <v>1</v>
      </c>
      <c r="Z23" s="68">
        <f>IF(SUMPRODUCT((Feiertage!$G$8:$G$13&lt;=Z22)*(Feiertage!$H$8:$H$13&gt;=Z22)),"F",IF(OR(WEEKDAY(Z22)=1,WEEKDAY(Z22)=7),"",1))</f>
        <v>1</v>
      </c>
      <c r="AA23" s="68" t="str">
        <f>IF(SUMPRODUCT((Feiertage!$G$8:$G$13&lt;=AA22)*(Feiertage!$H$8:$H$13&gt;=AA22)),"F",IF(OR(WEEKDAY(AA22)=1,WEEKDAY(AA22)=7),"",1))</f>
        <v/>
      </c>
      <c r="AB23" s="68" t="str">
        <f>IF(SUMPRODUCT((Feiertage!$G$8:$G$13&lt;=AB22)*(Feiertage!$H$8:$H$13&gt;=AB22)),"F",IF(OR(WEEKDAY(AB22)=1,WEEKDAY(AB22)=7),"",1))</f>
        <v/>
      </c>
      <c r="AC23" s="68">
        <f>IF(SUMPRODUCT((Feiertage!$G$8:$G$13&lt;=AC22)*(Feiertage!$H$8:$H$13&gt;=AC22)),"F",IF(OR(WEEKDAY(AC22)=1,WEEKDAY(AC22)=7),"",1))</f>
        <v>1</v>
      </c>
      <c r="AD23" s="68">
        <f>IF(SUMPRODUCT((Feiertage!$G$8:$G$13&lt;=AD22)*(Feiertage!$H$8:$H$13&gt;=AD22)),"F",IF(OR(WEEKDAY(AD22)=1,WEEKDAY(AD22)=7),"",1))</f>
        <v>1</v>
      </c>
      <c r="AE23" s="68">
        <f>IF(SUMPRODUCT((Feiertage!$G$8:$G$13&lt;=AE22)*(Feiertage!$H$8:$H$13&gt;=AE22)),"F",IF(OR(WEEKDAY(AE22)=1,WEEKDAY(AE22)=7),"",1))</f>
        <v>1</v>
      </c>
      <c r="AF23" s="76">
        <f>IF(SUMPRODUCT((Feiertage!$G$8:$G$13&lt;=AF22)*(Feiertage!$H$8:$H$13&gt;=AF22)),"F",IF(OR(WEEKDAY(AF22)=1,WEEKDAY(AF22)=7),"",1))</f>
        <v>1</v>
      </c>
      <c r="AG23" s="85">
        <f>COUNT(B23:AF23,"&lt;0.1")</f>
        <v>14</v>
      </c>
      <c r="AH23" s="80" t="s">
        <v>39</v>
      </c>
      <c r="AI23" s="81">
        <f>Erfassung!O2+20%</f>
        <v>1</v>
      </c>
      <c r="AJ23" s="94">
        <f>ROUND(AG23*AI23/5,1)*5</f>
        <v>14</v>
      </c>
    </row>
    <row r="24" spans="1:36" ht="12.75" hidden="1" customHeight="1" x14ac:dyDescent="0.2">
      <c r="A24" s="62" t="s">
        <v>37</v>
      </c>
      <c r="B24" s="65">
        <f>AF22+1</f>
        <v>45597</v>
      </c>
      <c r="C24" s="66">
        <f t="shared" ref="C24:AE24" si="11">B24+1</f>
        <v>45598</v>
      </c>
      <c r="D24" s="66">
        <f t="shared" si="11"/>
        <v>45599</v>
      </c>
      <c r="E24" s="66">
        <f t="shared" si="11"/>
        <v>45600</v>
      </c>
      <c r="F24" s="66">
        <f t="shared" si="11"/>
        <v>45601</v>
      </c>
      <c r="G24" s="66">
        <f t="shared" si="11"/>
        <v>45602</v>
      </c>
      <c r="H24" s="66">
        <f t="shared" si="11"/>
        <v>45603</v>
      </c>
      <c r="I24" s="66">
        <f t="shared" si="11"/>
        <v>45604</v>
      </c>
      <c r="J24" s="66">
        <f t="shared" si="11"/>
        <v>45605</v>
      </c>
      <c r="K24" s="66">
        <f t="shared" si="11"/>
        <v>45606</v>
      </c>
      <c r="L24" s="66">
        <f t="shared" si="11"/>
        <v>45607</v>
      </c>
      <c r="M24" s="66">
        <f t="shared" si="11"/>
        <v>45608</v>
      </c>
      <c r="N24" s="66">
        <f t="shared" si="11"/>
        <v>45609</v>
      </c>
      <c r="O24" s="66">
        <f t="shared" si="11"/>
        <v>45610</v>
      </c>
      <c r="P24" s="66">
        <f t="shared" si="11"/>
        <v>45611</v>
      </c>
      <c r="Q24" s="66">
        <f t="shared" si="11"/>
        <v>45612</v>
      </c>
      <c r="R24" s="66">
        <f t="shared" si="11"/>
        <v>45613</v>
      </c>
      <c r="S24" s="66">
        <f t="shared" si="11"/>
        <v>45614</v>
      </c>
      <c r="T24" s="66">
        <f t="shared" si="11"/>
        <v>45615</v>
      </c>
      <c r="U24" s="66">
        <f t="shared" si="11"/>
        <v>45616</v>
      </c>
      <c r="V24" s="66">
        <f t="shared" si="11"/>
        <v>45617</v>
      </c>
      <c r="W24" s="66">
        <f t="shared" si="11"/>
        <v>45618</v>
      </c>
      <c r="X24" s="66">
        <f t="shared" si="11"/>
        <v>45619</v>
      </c>
      <c r="Y24" s="66">
        <f t="shared" si="11"/>
        <v>45620</v>
      </c>
      <c r="Z24" s="66">
        <f t="shared" si="11"/>
        <v>45621</v>
      </c>
      <c r="AA24" s="66">
        <f t="shared" si="11"/>
        <v>45622</v>
      </c>
      <c r="AB24" s="66">
        <f t="shared" si="11"/>
        <v>45623</v>
      </c>
      <c r="AC24" s="66">
        <f t="shared" si="11"/>
        <v>45624</v>
      </c>
      <c r="AD24" s="66">
        <f t="shared" si="11"/>
        <v>45625</v>
      </c>
      <c r="AE24" s="66">
        <f t="shared" si="11"/>
        <v>45626</v>
      </c>
      <c r="AF24" s="77"/>
      <c r="AG24" s="86"/>
      <c r="AH24" s="80" t="s">
        <v>37</v>
      </c>
      <c r="AI24" s="81">
        <f>Erfassung!F21</f>
        <v>0</v>
      </c>
      <c r="AJ24" s="94">
        <f t="shared" si="2"/>
        <v>0</v>
      </c>
    </row>
    <row r="25" spans="1:36" ht="12" customHeight="1" x14ac:dyDescent="0.2">
      <c r="A25" s="62" t="s">
        <v>40</v>
      </c>
      <c r="B25" s="67">
        <f>IF(SUMPRODUCT((Feiertage!$G$8:$G$13&lt;=B24)*(Feiertage!$H$8:$H$13&gt;=B24)),"F",IF(OR(WEEKDAY(B24)=1,WEEKDAY(B24)=7),"",1))</f>
        <v>1</v>
      </c>
      <c r="C25" s="68" t="str">
        <f>IF(SUMPRODUCT((Feiertage!$G$8:$G$13&lt;=C24)*(Feiertage!$H$8:$H$13&gt;=C24)),"F",IF(OR(WEEKDAY(C24)=1,WEEKDAY(C24)=7),"",1))</f>
        <v/>
      </c>
      <c r="D25" s="68" t="str">
        <f>IF(SUMPRODUCT((Feiertage!$G$8:$G$13&lt;=D24)*(Feiertage!$H$8:$H$13&gt;=D24)),"F",IF(OR(WEEKDAY(D24)=1,WEEKDAY(D24)=7),"",1))</f>
        <v/>
      </c>
      <c r="E25" s="68">
        <f>IF(SUMPRODUCT((Feiertage!$G$8:$G$13&lt;=E24)*(Feiertage!$H$8:$H$13&gt;=E24)),"F",IF(OR(WEEKDAY(E24)=1,WEEKDAY(E24)=7),"",1))</f>
        <v>1</v>
      </c>
      <c r="F25" s="68">
        <f>IF(SUMPRODUCT((Feiertage!$G$8:$G$13&lt;=F24)*(Feiertage!$H$8:$H$13&gt;=F24)),"F",IF(OR(WEEKDAY(F24)=1,WEEKDAY(F24)=7),"",1))</f>
        <v>1</v>
      </c>
      <c r="G25" s="68">
        <f>IF(SUMPRODUCT((Feiertage!$G$8:$G$13&lt;=G24)*(Feiertage!$H$8:$H$13&gt;=G24)),"F",IF(OR(WEEKDAY(G24)=1,WEEKDAY(G24)=7),"",1))</f>
        <v>1</v>
      </c>
      <c r="H25" s="68">
        <f>IF(SUMPRODUCT((Feiertage!$G$8:$G$13&lt;=H24)*(Feiertage!$H$8:$H$13&gt;=H24)),"F",IF(OR(WEEKDAY(H24)=1,WEEKDAY(H24)=7),"",1))</f>
        <v>1</v>
      </c>
      <c r="I25" s="68">
        <f>IF(SUMPRODUCT((Feiertage!$G$8:$G$13&lt;=I24)*(Feiertage!$H$8:$H$13&gt;=I24)),"F",IF(OR(WEEKDAY(I24)=1,WEEKDAY(I24)=7),"",1))</f>
        <v>1</v>
      </c>
      <c r="J25" s="68" t="str">
        <f>IF(SUMPRODUCT((Feiertage!$G$8:$G$13&lt;=J24)*(Feiertage!$H$8:$H$13&gt;=J24)),"F",IF(OR(WEEKDAY(J24)=1,WEEKDAY(J24)=7),"",1))</f>
        <v/>
      </c>
      <c r="K25" s="68" t="str">
        <f>IF(SUMPRODUCT((Feiertage!$G$8:$G$13&lt;=K24)*(Feiertage!$H$8:$H$13&gt;=K24)),"F",IF(OR(WEEKDAY(K24)=1,WEEKDAY(K24)=7),"",1))</f>
        <v/>
      </c>
      <c r="L25" s="68">
        <f>IF(SUMPRODUCT((Feiertage!$G$8:$G$13&lt;=L24)*(Feiertage!$H$8:$H$13&gt;=L24)),"F",IF(OR(WEEKDAY(L24)=1,WEEKDAY(L24)=7),"",1))</f>
        <v>1</v>
      </c>
      <c r="M25" s="68">
        <f>IF(SUMPRODUCT((Feiertage!$G$8:$G$13&lt;=M24)*(Feiertage!$H$8:$H$13&gt;=M24)),"F",IF(OR(WEEKDAY(M24)=1,WEEKDAY(M24)=7),"",1))</f>
        <v>1</v>
      </c>
      <c r="N25" s="68">
        <f>IF(SUMPRODUCT((Feiertage!$G$8:$G$13&lt;=N24)*(Feiertage!$H$8:$H$13&gt;=N24)),"F",IF(OR(WEEKDAY(N24)=1,WEEKDAY(N24)=7),"",1))</f>
        <v>1</v>
      </c>
      <c r="O25" s="68">
        <f>IF(SUMPRODUCT((Feiertage!$G$8:$G$13&lt;=O24)*(Feiertage!$H$8:$H$13&gt;=O24)),"F",IF(OR(WEEKDAY(O24)=1,WEEKDAY(O24)=7),"",1))</f>
        <v>1</v>
      </c>
      <c r="P25" s="68">
        <f>IF(SUMPRODUCT((Feiertage!$G$8:$G$13&lt;=P24)*(Feiertage!$H$8:$H$13&gt;=P24)),"F",IF(OR(WEEKDAY(P24)=1,WEEKDAY(P24)=7),"",1))</f>
        <v>1</v>
      </c>
      <c r="Q25" s="68" t="str">
        <f>IF(SUMPRODUCT((Feiertage!$G$8:$G$13&lt;=Q24)*(Feiertage!$H$8:$H$13&gt;=Q24)),"F",IF(OR(WEEKDAY(Q24)=1,WEEKDAY(Q24)=7),"",1))</f>
        <v/>
      </c>
      <c r="R25" s="68" t="str">
        <f>IF(SUMPRODUCT((Feiertage!$G$8:$G$13&lt;=R24)*(Feiertage!$H$8:$H$13&gt;=R24)),"F",IF(OR(WEEKDAY(R24)=1,WEEKDAY(R24)=7),"",1))</f>
        <v/>
      </c>
      <c r="S25" s="68">
        <f>IF(SUMPRODUCT((Feiertage!$G$8:$G$13&lt;=S24)*(Feiertage!$H$8:$H$13&gt;=S24)),"F",IF(OR(WEEKDAY(S24)=1,WEEKDAY(S24)=7),"",1))</f>
        <v>1</v>
      </c>
      <c r="T25" s="68">
        <f>IF(SUMPRODUCT((Feiertage!$G$8:$G$13&lt;=T24)*(Feiertage!$H$8:$H$13&gt;=T24)),"F",IF(OR(WEEKDAY(T24)=1,WEEKDAY(T24)=7),"",1))</f>
        <v>1</v>
      </c>
      <c r="U25" s="68">
        <f>IF(SUMPRODUCT((Feiertage!$G$8:$G$13&lt;=U24)*(Feiertage!$H$8:$H$13&gt;=U24)),"F",IF(OR(WEEKDAY(U24)=1,WEEKDAY(U24)=7),"",1))</f>
        <v>1</v>
      </c>
      <c r="V25" s="68">
        <f>IF(SUMPRODUCT((Feiertage!$G$8:$G$13&lt;=V24)*(Feiertage!$H$8:$H$13&gt;=V24)),"F",IF(OR(WEEKDAY(V24)=1,WEEKDAY(V24)=7),"",1))</f>
        <v>1</v>
      </c>
      <c r="W25" s="68">
        <f>IF(SUMPRODUCT((Feiertage!$G$8:$G$13&lt;=W24)*(Feiertage!$H$8:$H$13&gt;=W24)),"F",IF(OR(WEEKDAY(W24)=1,WEEKDAY(W24)=7),"",1))</f>
        <v>1</v>
      </c>
      <c r="X25" s="68" t="str">
        <f>IF(SUMPRODUCT((Feiertage!$G$8:$G$13&lt;=X24)*(Feiertage!$H$8:$H$13&gt;=X24)),"F",IF(OR(WEEKDAY(X24)=1,WEEKDAY(X24)=7),"",1))</f>
        <v/>
      </c>
      <c r="Y25" s="68" t="str">
        <f>IF(SUMPRODUCT((Feiertage!$G$8:$G$13&lt;=Y24)*(Feiertage!$H$8:$H$13&gt;=Y24)),"F",IF(OR(WEEKDAY(Y24)=1,WEEKDAY(Y24)=7),"",1))</f>
        <v/>
      </c>
      <c r="Z25" s="68">
        <f>IF(SUMPRODUCT((Feiertage!$G$8:$G$13&lt;=Z24)*(Feiertage!$H$8:$H$13&gt;=Z24)),"F",IF(OR(WEEKDAY(Z24)=1,WEEKDAY(Z24)=7),"",1))</f>
        <v>1</v>
      </c>
      <c r="AA25" s="68">
        <f>IF(SUMPRODUCT((Feiertage!$G$8:$G$13&lt;=AA24)*(Feiertage!$H$8:$H$13&gt;=AA24)),"F",IF(OR(WEEKDAY(AA24)=1,WEEKDAY(AA24)=7),"",1))</f>
        <v>1</v>
      </c>
      <c r="AB25" s="68">
        <f>IF(SUMPRODUCT((Feiertage!$G$8:$G$13&lt;=AB24)*(Feiertage!$H$8:$H$13&gt;=AB24)),"F",IF(OR(WEEKDAY(AB24)=1,WEEKDAY(AB24)=7),"",1))</f>
        <v>1</v>
      </c>
      <c r="AC25" s="68">
        <f>IF(SUMPRODUCT((Feiertage!$G$8:$G$13&lt;=AC24)*(Feiertage!$H$8:$H$13&gt;=AC24)),"F",IF(OR(WEEKDAY(AC24)=1,WEEKDAY(AC24)=7),"",1))</f>
        <v>1</v>
      </c>
      <c r="AD25" s="68">
        <f>IF(SUMPRODUCT((Feiertage!$G$8:$G$13&lt;=AD24)*(Feiertage!$H$8:$H$13&gt;=AD24)),"F",IF(OR(WEEKDAY(AD24)=1,WEEKDAY(AD24)=7),"",1))</f>
        <v>1</v>
      </c>
      <c r="AE25" s="68" t="str">
        <f>IF(SUMPRODUCT((Feiertage!$G$8:$G$13&lt;=AE24)*(Feiertage!$H$8:$H$13&gt;=AE24)),"F",IF(OR(WEEKDAY(AE24)=1,WEEKDAY(AE24)=7),"",1))</f>
        <v/>
      </c>
      <c r="AF25" s="76" t="str">
        <f>IF(SUMPRODUCT((Feiertage!$G$8:$G$13&lt;=AF24)*(Feiertage!$H$8:$H$13&gt;=AF24)),"F",IF(OR(WEEKDAY(AF24)=1,WEEKDAY(AF24)=7),"",1))</f>
        <v/>
      </c>
      <c r="AG25" s="85">
        <f>COUNT(B25:AF25,"&lt;0.1")</f>
        <v>21</v>
      </c>
      <c r="AH25" s="80" t="s">
        <v>40</v>
      </c>
      <c r="AI25" s="81">
        <f>Erfassung!P2+20%</f>
        <v>1</v>
      </c>
      <c r="AJ25" s="94">
        <f>ROUND(AG25*AI25/5,1)*5</f>
        <v>21</v>
      </c>
    </row>
    <row r="26" spans="1:36" ht="12.75" hidden="1" customHeight="1" x14ac:dyDescent="0.2">
      <c r="A26" s="62" t="s">
        <v>39</v>
      </c>
      <c r="B26" s="65">
        <f>AE24+1</f>
        <v>45627</v>
      </c>
      <c r="C26" s="66">
        <f t="shared" ref="C26:AF26" si="12">B26+1</f>
        <v>45628</v>
      </c>
      <c r="D26" s="66">
        <f t="shared" si="12"/>
        <v>45629</v>
      </c>
      <c r="E26" s="66">
        <f t="shared" si="12"/>
        <v>45630</v>
      </c>
      <c r="F26" s="66">
        <f t="shared" si="12"/>
        <v>45631</v>
      </c>
      <c r="G26" s="66">
        <f t="shared" si="12"/>
        <v>45632</v>
      </c>
      <c r="H26" s="66">
        <f t="shared" si="12"/>
        <v>45633</v>
      </c>
      <c r="I26" s="66">
        <f t="shared" si="12"/>
        <v>45634</v>
      </c>
      <c r="J26" s="66">
        <f t="shared" si="12"/>
        <v>45635</v>
      </c>
      <c r="K26" s="66">
        <f t="shared" si="12"/>
        <v>45636</v>
      </c>
      <c r="L26" s="66">
        <f t="shared" si="12"/>
        <v>45637</v>
      </c>
      <c r="M26" s="66">
        <f t="shared" si="12"/>
        <v>45638</v>
      </c>
      <c r="N26" s="66">
        <f t="shared" si="12"/>
        <v>45639</v>
      </c>
      <c r="O26" s="66">
        <f t="shared" si="12"/>
        <v>45640</v>
      </c>
      <c r="P26" s="66">
        <f t="shared" si="12"/>
        <v>45641</v>
      </c>
      <c r="Q26" s="66">
        <f t="shared" si="12"/>
        <v>45642</v>
      </c>
      <c r="R26" s="66">
        <f t="shared" si="12"/>
        <v>45643</v>
      </c>
      <c r="S26" s="66">
        <f t="shared" si="12"/>
        <v>45644</v>
      </c>
      <c r="T26" s="66">
        <f t="shared" si="12"/>
        <v>45645</v>
      </c>
      <c r="U26" s="66">
        <f t="shared" si="12"/>
        <v>45646</v>
      </c>
      <c r="V26" s="66">
        <f t="shared" si="12"/>
        <v>45647</v>
      </c>
      <c r="W26" s="66">
        <f t="shared" si="12"/>
        <v>45648</v>
      </c>
      <c r="X26" s="66">
        <f t="shared" si="12"/>
        <v>45649</v>
      </c>
      <c r="Y26" s="66">
        <f t="shared" si="12"/>
        <v>45650</v>
      </c>
      <c r="Z26" s="66">
        <f t="shared" si="12"/>
        <v>45651</v>
      </c>
      <c r="AA26" s="66">
        <f t="shared" si="12"/>
        <v>45652</v>
      </c>
      <c r="AB26" s="66">
        <f t="shared" si="12"/>
        <v>45653</v>
      </c>
      <c r="AC26" s="66">
        <f t="shared" si="12"/>
        <v>45654</v>
      </c>
      <c r="AD26" s="66">
        <f t="shared" si="12"/>
        <v>45655</v>
      </c>
      <c r="AE26" s="66">
        <f t="shared" si="12"/>
        <v>45656</v>
      </c>
      <c r="AF26" s="75">
        <f t="shared" si="12"/>
        <v>45657</v>
      </c>
      <c r="AG26" s="88"/>
      <c r="AH26" s="80" t="s">
        <v>39</v>
      </c>
      <c r="AI26" s="81">
        <f>Erfassung!F23</f>
        <v>0</v>
      </c>
      <c r="AJ26" s="94">
        <f t="shared" si="2"/>
        <v>0</v>
      </c>
    </row>
    <row r="27" spans="1:36" ht="13.5" thickBot="1" x14ac:dyDescent="0.25">
      <c r="A27" s="62" t="s">
        <v>41</v>
      </c>
      <c r="B27" s="69" t="str">
        <f>IF(SUMPRODUCT((Feiertage!$G$8:$G$13&lt;=B26)*(Feiertage!$H$8:$H$13&gt;=B26)),"F",IF(OR(WEEKDAY(B26)=1,WEEKDAY(B26)=7),"",1))</f>
        <v/>
      </c>
      <c r="C27" s="70">
        <f>IF(SUMPRODUCT((Feiertage!$G$8:$G$13&lt;=C26)*(Feiertage!$H$8:$H$13&gt;=C26)),"F",IF(OR(WEEKDAY(C26)=1,WEEKDAY(C26)=7),"",1))</f>
        <v>1</v>
      </c>
      <c r="D27" s="70">
        <f>IF(SUMPRODUCT((Feiertage!$G$8:$G$13&lt;=D26)*(Feiertage!$H$8:$H$13&gt;=D26)),"F",IF(OR(WEEKDAY(D26)=1,WEEKDAY(D26)=7),"",1))</f>
        <v>1</v>
      </c>
      <c r="E27" s="70">
        <f>IF(SUMPRODUCT((Feiertage!$G$8:$G$13&lt;=E26)*(Feiertage!$H$8:$H$13&gt;=E26)),"F",IF(OR(WEEKDAY(E26)=1,WEEKDAY(E26)=7),"",1))</f>
        <v>1</v>
      </c>
      <c r="F27" s="70">
        <f>IF(SUMPRODUCT((Feiertage!$G$8:$G$13&lt;=F26)*(Feiertage!$H$8:$H$13&gt;=F26)),"F",IF(OR(WEEKDAY(F26)=1,WEEKDAY(F26)=7),"",1))</f>
        <v>1</v>
      </c>
      <c r="G27" s="70">
        <f>IF(SUMPRODUCT((Feiertage!$G$8:$G$13&lt;=G26)*(Feiertage!$H$8:$H$13&gt;=G26)),"F",IF(OR(WEEKDAY(G26)=1,WEEKDAY(G26)=7),"",1))</f>
        <v>1</v>
      </c>
      <c r="H27" s="70" t="str">
        <f>IF(SUMPRODUCT((Feiertage!$G$8:$G$13&lt;=H26)*(Feiertage!$H$8:$H$13&gt;=H26)),"F",IF(OR(WEEKDAY(H26)=1,WEEKDAY(H26)=7),"",1))</f>
        <v/>
      </c>
      <c r="I27" s="70" t="str">
        <f>IF(SUMPRODUCT((Feiertage!$G$8:$G$13&lt;=I26)*(Feiertage!$H$8:$H$13&gt;=I26)),"F",IF(OR(WEEKDAY(I26)=1,WEEKDAY(I26)=7),"",1))</f>
        <v/>
      </c>
      <c r="J27" s="70">
        <f>IF(SUMPRODUCT((Feiertage!$G$8:$G$13&lt;=J26)*(Feiertage!$H$8:$H$13&gt;=J26)),"F",IF(OR(WEEKDAY(J26)=1,WEEKDAY(J26)=7),"",1))</f>
        <v>1</v>
      </c>
      <c r="K27" s="70">
        <f>IF(SUMPRODUCT((Feiertage!$G$8:$G$13&lt;=K26)*(Feiertage!$H$8:$H$13&gt;=K26)),"F",IF(OR(WEEKDAY(K26)=1,WEEKDAY(K26)=7),"",1))</f>
        <v>1</v>
      </c>
      <c r="L27" s="70">
        <f>IF(SUMPRODUCT((Feiertage!$G$8:$G$13&lt;=L26)*(Feiertage!$H$8:$H$13&gt;=L26)),"F",IF(OR(WEEKDAY(L26)=1,WEEKDAY(L26)=7),"",1))</f>
        <v>1</v>
      </c>
      <c r="M27" s="70">
        <f>IF(SUMPRODUCT((Feiertage!$G$8:$G$13&lt;=M26)*(Feiertage!$H$8:$H$13&gt;=M26)),"F",IF(OR(WEEKDAY(M26)=1,WEEKDAY(M26)=7),"",1))</f>
        <v>1</v>
      </c>
      <c r="N27" s="70">
        <f>IF(SUMPRODUCT((Feiertage!$G$8:$G$13&lt;=N26)*(Feiertage!$H$8:$H$13&gt;=N26)),"F",IF(OR(WEEKDAY(N26)=1,WEEKDAY(N26)=7),"",1))</f>
        <v>1</v>
      </c>
      <c r="O27" s="70" t="str">
        <f>IF(SUMPRODUCT((Feiertage!$G$8:$G$13&lt;=O26)*(Feiertage!$H$8:$H$13&gt;=O26)),"F",IF(OR(WEEKDAY(O26)=1,WEEKDAY(O26)=7),"",1))</f>
        <v/>
      </c>
      <c r="P27" s="70" t="str">
        <f>IF(SUMPRODUCT((Feiertage!$G$8:$G$13&lt;=P26)*(Feiertage!$H$8:$H$13&gt;=P26)),"F",IF(OR(WEEKDAY(P26)=1,WEEKDAY(P26)=7),"",1))</f>
        <v/>
      </c>
      <c r="Q27" s="70">
        <f>IF(SUMPRODUCT((Feiertage!$G$8:$G$13&lt;=Q26)*(Feiertage!$H$8:$H$13&gt;=Q26)),"F",IF(OR(WEEKDAY(Q26)=1,WEEKDAY(Q26)=7),"",1))</f>
        <v>1</v>
      </c>
      <c r="R27" s="70">
        <f>IF(SUMPRODUCT((Feiertage!$G$8:$G$13&lt;=R26)*(Feiertage!$H$8:$H$13&gt;=R26)),"F",IF(OR(WEEKDAY(R26)=1,WEEKDAY(R26)=7),"",1))</f>
        <v>1</v>
      </c>
      <c r="S27" s="70">
        <f>IF(SUMPRODUCT((Feiertage!$G$8:$G$13&lt;=S26)*(Feiertage!$H$8:$H$13&gt;=S26)),"F",IF(OR(WEEKDAY(S26)=1,WEEKDAY(S26)=7),"",1))</f>
        <v>1</v>
      </c>
      <c r="T27" s="70">
        <f>IF(SUMPRODUCT((Feiertage!$G$8:$G$13&lt;=T26)*(Feiertage!$H$8:$H$13&gt;=T26)),"F",IF(OR(WEEKDAY(T26)=1,WEEKDAY(T26)=7),"",1))</f>
        <v>1</v>
      </c>
      <c r="U27" s="70">
        <f>IF(SUMPRODUCT((Feiertage!$G$8:$G$13&lt;=U26)*(Feiertage!$H$8:$H$13&gt;=U26)),"F",IF(OR(WEEKDAY(U26)=1,WEEKDAY(U26)=7),"",1))</f>
        <v>1</v>
      </c>
      <c r="V27" s="70" t="str">
        <f>IF(SUMPRODUCT((Feiertage!$G$8:$G$13&lt;=V26)*(Feiertage!$H$8:$H$13&gt;=V26)),"F",IF(OR(WEEKDAY(V26)=1,WEEKDAY(V26)=7),"",1))</f>
        <v/>
      </c>
      <c r="W27" s="70" t="str">
        <f>IF(SUMPRODUCT((Feiertage!$G$8:$G$13&lt;=W26)*(Feiertage!$H$8:$H$13&gt;=W26)),"F",IF(OR(WEEKDAY(W26)=1,WEEKDAY(W26)=7),"",1))</f>
        <v/>
      </c>
      <c r="X27" s="70" t="str">
        <f>IF(SUMPRODUCT((Feiertage!$G$8:$G$13&lt;=X26)*(Feiertage!$H$8:$H$13&gt;=X26)),"F",IF(OR(WEEKDAY(X26)=1,WEEKDAY(X26)=7),"",1))</f>
        <v>F</v>
      </c>
      <c r="Y27" s="70" t="str">
        <f>IF(SUMPRODUCT((Feiertage!$G$8:$G$13&lt;=Y26)*(Feiertage!$H$8:$H$13&gt;=Y26)),"F",IF(OR(WEEKDAY(Y26)=1,WEEKDAY(Y26)=7),"",1))</f>
        <v>F</v>
      </c>
      <c r="Z27" s="70" t="str">
        <f>IF(SUMPRODUCT((Feiertage!$G$8:$G$13&lt;=Z26)*(Feiertage!$H$8:$H$13&gt;=Z26)),"F",IF(OR(WEEKDAY(Z26)=1,WEEKDAY(Z26)=7),"",1))</f>
        <v>F</v>
      </c>
      <c r="AA27" s="70" t="str">
        <f>IF(SUMPRODUCT((Feiertage!$G$8:$G$13&lt;=AA26)*(Feiertage!$H$8:$H$13&gt;=AA26)),"F",IF(OR(WEEKDAY(AA26)=1,WEEKDAY(AA26)=7),"",1))</f>
        <v>F</v>
      </c>
      <c r="AB27" s="70" t="str">
        <f>IF(SUMPRODUCT((Feiertage!$G$8:$G$13&lt;=AB26)*(Feiertage!$H$8:$H$13&gt;=AB26)),"F",IF(OR(WEEKDAY(AB26)=1,WEEKDAY(AB26)=7),"",1))</f>
        <v>F</v>
      </c>
      <c r="AC27" s="70" t="str">
        <f>IF(SUMPRODUCT((Feiertage!$G$8:$G$13&lt;=AC26)*(Feiertage!$H$8:$H$13&gt;=AC26)),"F",IF(OR(WEEKDAY(AC26)=1,WEEKDAY(AC26)=7),"",1))</f>
        <v>F</v>
      </c>
      <c r="AD27" s="70" t="str">
        <f>IF(SUMPRODUCT((Feiertage!$G$8:$G$13&lt;=AD26)*(Feiertage!$H$8:$H$13&gt;=AD26)),"F",IF(OR(WEEKDAY(AD26)=1,WEEKDAY(AD26)=7),"",1))</f>
        <v>F</v>
      </c>
      <c r="AE27" s="70" t="str">
        <f>IF(SUMPRODUCT((Feiertage!$G$8:$G$13&lt;=AE26)*(Feiertage!$H$8:$H$13&gt;=AE26)),"F",IF(OR(WEEKDAY(AE26)=1,WEEKDAY(AE26)=7),"",1))</f>
        <v>F</v>
      </c>
      <c r="AF27" s="78" t="str">
        <f>IF(SUMPRODUCT((Feiertage!$G$8:$G$13&lt;=AF26)*(Feiertage!$H$8:$H$13&gt;=AF26)),"F",IF(OR(WEEKDAY(AF26)=1,WEEKDAY(AF26)=7),"",1))</f>
        <v>F</v>
      </c>
      <c r="AG27" s="89">
        <f>COUNT(B27:AF27,"&lt;0.1")</f>
        <v>15</v>
      </c>
      <c r="AH27" s="90" t="s">
        <v>41</v>
      </c>
      <c r="AI27" s="91">
        <f>Erfassung!Q2+20%</f>
        <v>1</v>
      </c>
      <c r="AJ27" s="95">
        <f>ROUND(AG27*AI27/5,1)*5</f>
        <v>15</v>
      </c>
    </row>
    <row r="28" spans="1:36" ht="11.45" customHeight="1" x14ac:dyDescent="0.2">
      <c r="A28" s="9"/>
      <c r="AC28" s="35"/>
    </row>
    <row r="29" spans="1:36" ht="11.45" customHeight="1" x14ac:dyDescent="0.2">
      <c r="A29" s="10" t="s">
        <v>28</v>
      </c>
      <c r="B29" s="36"/>
      <c r="C29" s="29" t="s">
        <v>29</v>
      </c>
      <c r="F29" s="37"/>
      <c r="G29" s="29" t="s">
        <v>30</v>
      </c>
      <c r="J29" s="38"/>
      <c r="K29" s="29" t="s">
        <v>31</v>
      </c>
      <c r="N29" s="39" t="s">
        <v>32</v>
      </c>
      <c r="O29" s="29" t="s">
        <v>33</v>
      </c>
    </row>
    <row r="30" spans="1:36" x14ac:dyDescent="0.2">
      <c r="A30" s="9"/>
      <c r="D30" s="35"/>
      <c r="E30" s="40"/>
    </row>
    <row r="32" spans="1:36" x14ac:dyDescent="0.2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6"/>
      <c r="AG32" s="45"/>
      <c r="AH32" s="45"/>
      <c r="AI32" s="45"/>
      <c r="AJ32" s="47"/>
    </row>
    <row r="33" spans="7:36" ht="15" x14ac:dyDescent="0.25">
      <c r="G33" s="45"/>
      <c r="H33" s="55" t="s">
        <v>45</v>
      </c>
      <c r="I33" s="55"/>
      <c r="J33" s="55"/>
      <c r="K33" s="55"/>
      <c r="L33" s="55"/>
      <c r="M33" s="55"/>
      <c r="N33" s="55"/>
      <c r="O33" s="55"/>
      <c r="P33" s="96" t="s">
        <v>61</v>
      </c>
      <c r="Q33" s="58"/>
      <c r="R33" s="58"/>
      <c r="S33" s="58"/>
      <c r="T33" s="58"/>
      <c r="U33" s="58"/>
      <c r="V33" s="58"/>
      <c r="W33" s="58"/>
      <c r="X33" s="58"/>
      <c r="Y33" s="55"/>
      <c r="Z33" s="55"/>
      <c r="AA33" s="55"/>
      <c r="AB33" s="56" t="s">
        <v>47</v>
      </c>
      <c r="AC33" s="55"/>
      <c r="AD33" s="55"/>
      <c r="AE33" s="55"/>
      <c r="AF33" s="55"/>
      <c r="AG33" s="55"/>
      <c r="AH33" s="55"/>
      <c r="AI33" s="55"/>
      <c r="AJ33" s="48"/>
    </row>
    <row r="34" spans="7:36" x14ac:dyDescent="0.2"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9"/>
      <c r="AF34" s="46"/>
      <c r="AG34" s="45"/>
      <c r="AH34" s="45"/>
      <c r="AI34" s="45"/>
      <c r="AJ34" s="47"/>
    </row>
  </sheetData>
  <sheetProtection selectLockedCells="1" selectUnlockedCells="1"/>
  <phoneticPr fontId="40" type="noConversion"/>
  <conditionalFormatting sqref="B4:AF24">
    <cfRule type="cellIs" dxfId="72" priority="79" stopIfTrue="1" operator="equal">
      <formula>""</formula>
    </cfRule>
    <cfRule type="cellIs" dxfId="71" priority="78" stopIfTrue="1" operator="equal">
      <formula>"F"</formula>
    </cfRule>
  </conditionalFormatting>
  <conditionalFormatting sqref="B5:AF27">
    <cfRule type="cellIs" dxfId="70" priority="75" operator="equal">
      <formula>0</formula>
    </cfRule>
  </conditionalFormatting>
  <conditionalFormatting sqref="B7:AF7">
    <cfRule type="cellIs" dxfId="69" priority="63" stopIfTrue="1" operator="equal">
      <formula>"F"</formula>
    </cfRule>
    <cfRule type="cellIs" dxfId="68" priority="62" stopIfTrue="1" operator="equal">
      <formula>""</formula>
    </cfRule>
    <cfRule type="cellIs" dxfId="67" priority="61" stopIfTrue="1" operator="equal">
      <formula>"F"</formula>
    </cfRule>
    <cfRule type="cellIs" dxfId="66" priority="64" stopIfTrue="1" operator="equal">
      <formula>""</formula>
    </cfRule>
  </conditionalFormatting>
  <conditionalFormatting sqref="B9:AF9">
    <cfRule type="cellIs" dxfId="65" priority="55" stopIfTrue="1" operator="equal">
      <formula>"F"</formula>
    </cfRule>
    <cfRule type="cellIs" dxfId="64" priority="60" stopIfTrue="1" operator="equal">
      <formula>""</formula>
    </cfRule>
    <cfRule type="cellIs" dxfId="63" priority="59" stopIfTrue="1" operator="equal">
      <formula>"F"</formula>
    </cfRule>
    <cfRule type="cellIs" dxfId="62" priority="58" stopIfTrue="1" operator="equal">
      <formula>""</formula>
    </cfRule>
    <cfRule type="cellIs" dxfId="61" priority="57" stopIfTrue="1" operator="equal">
      <formula>"F"</formula>
    </cfRule>
    <cfRule type="cellIs" dxfId="60" priority="56" stopIfTrue="1" operator="equal">
      <formula>""</formula>
    </cfRule>
  </conditionalFormatting>
  <conditionalFormatting sqref="B11:AF11">
    <cfRule type="cellIs" dxfId="59" priority="53" stopIfTrue="1" operator="equal">
      <formula>"F"</formula>
    </cfRule>
    <cfRule type="cellIs" dxfId="58" priority="52" stopIfTrue="1" operator="equal">
      <formula>""</formula>
    </cfRule>
    <cfRule type="cellIs" dxfId="57" priority="51" stopIfTrue="1" operator="equal">
      <formula>"F"</formula>
    </cfRule>
    <cfRule type="cellIs" dxfId="56" priority="50" stopIfTrue="1" operator="equal">
      <formula>""</formula>
    </cfRule>
    <cfRule type="cellIs" dxfId="55" priority="49" stopIfTrue="1" operator="equal">
      <formula>"F"</formula>
    </cfRule>
    <cfRule type="cellIs" dxfId="54" priority="54" stopIfTrue="1" operator="equal">
      <formula>""</formula>
    </cfRule>
  </conditionalFormatting>
  <conditionalFormatting sqref="B13:AF13">
    <cfRule type="cellIs" dxfId="53" priority="46" stopIfTrue="1" operator="equal">
      <formula>""</formula>
    </cfRule>
    <cfRule type="cellIs" dxfId="52" priority="48" stopIfTrue="1" operator="equal">
      <formula>""</formula>
    </cfRule>
    <cfRule type="cellIs" dxfId="51" priority="47" stopIfTrue="1" operator="equal">
      <formula>"F"</formula>
    </cfRule>
    <cfRule type="cellIs" dxfId="50" priority="45" stopIfTrue="1" operator="equal">
      <formula>"F"</formula>
    </cfRule>
    <cfRule type="cellIs" dxfId="49" priority="44" stopIfTrue="1" operator="equal">
      <formula>""</formula>
    </cfRule>
    <cfRule type="cellIs" dxfId="48" priority="43" stopIfTrue="1" operator="equal">
      <formula>"F"</formula>
    </cfRule>
  </conditionalFormatting>
  <conditionalFormatting sqref="B15:AF15">
    <cfRule type="cellIs" dxfId="47" priority="38" stopIfTrue="1" operator="equal">
      <formula>""</formula>
    </cfRule>
    <cfRule type="cellIs" dxfId="46" priority="39" stopIfTrue="1" operator="equal">
      <formula>"F"</formula>
    </cfRule>
    <cfRule type="cellIs" dxfId="45" priority="40" stopIfTrue="1" operator="equal">
      <formula>""</formula>
    </cfRule>
    <cfRule type="cellIs" dxfId="44" priority="41" stopIfTrue="1" operator="equal">
      <formula>"F"</formula>
    </cfRule>
    <cfRule type="cellIs" dxfId="43" priority="42" stopIfTrue="1" operator="equal">
      <formula>""</formula>
    </cfRule>
    <cfRule type="cellIs" dxfId="42" priority="37" stopIfTrue="1" operator="equal">
      <formula>"F"</formula>
    </cfRule>
  </conditionalFormatting>
  <conditionalFormatting sqref="B17:AF17">
    <cfRule type="cellIs" dxfId="41" priority="31" stopIfTrue="1" operator="equal">
      <formula>"F"</formula>
    </cfRule>
    <cfRule type="cellIs" dxfId="40" priority="36" stopIfTrue="1" operator="equal">
      <formula>""</formula>
    </cfRule>
    <cfRule type="cellIs" dxfId="39" priority="35" stopIfTrue="1" operator="equal">
      <formula>"F"</formula>
    </cfRule>
    <cfRule type="cellIs" dxfId="38" priority="34" stopIfTrue="1" operator="equal">
      <formula>""</formula>
    </cfRule>
    <cfRule type="cellIs" dxfId="37" priority="33" stopIfTrue="1" operator="equal">
      <formula>"F"</formula>
    </cfRule>
    <cfRule type="cellIs" dxfId="36" priority="32" stopIfTrue="1" operator="equal">
      <formula>""</formula>
    </cfRule>
  </conditionalFormatting>
  <conditionalFormatting sqref="B19:AF19">
    <cfRule type="cellIs" dxfId="35" priority="26" stopIfTrue="1" operator="equal">
      <formula>""</formula>
    </cfRule>
    <cfRule type="cellIs" dxfId="34" priority="30" stopIfTrue="1" operator="equal">
      <formula>""</formula>
    </cfRule>
    <cfRule type="cellIs" dxfId="33" priority="29" stopIfTrue="1" operator="equal">
      <formula>"F"</formula>
    </cfRule>
    <cfRule type="cellIs" dxfId="32" priority="27" stopIfTrue="1" operator="equal">
      <formula>"F"</formula>
    </cfRule>
    <cfRule type="cellIs" dxfId="31" priority="25" stopIfTrue="1" operator="equal">
      <formula>"F"</formula>
    </cfRule>
    <cfRule type="cellIs" dxfId="30" priority="28" stopIfTrue="1" operator="equal">
      <formula>""</formula>
    </cfRule>
  </conditionalFormatting>
  <conditionalFormatting sqref="B21:AF21">
    <cfRule type="cellIs" dxfId="29" priority="19" stopIfTrue="1" operator="equal">
      <formula>"F"</formula>
    </cfRule>
    <cfRule type="cellIs" dxfId="28" priority="21" stopIfTrue="1" operator="equal">
      <formula>"F"</formula>
    </cfRule>
    <cfRule type="cellIs" dxfId="27" priority="22" stopIfTrue="1" operator="equal">
      <formula>""</formula>
    </cfRule>
    <cfRule type="cellIs" dxfId="26" priority="23" stopIfTrue="1" operator="equal">
      <formula>"F"</formula>
    </cfRule>
    <cfRule type="cellIs" dxfId="25" priority="24" stopIfTrue="1" operator="equal">
      <formula>""</formula>
    </cfRule>
    <cfRule type="cellIs" dxfId="24" priority="20" stopIfTrue="1" operator="equal">
      <formula>""</formula>
    </cfRule>
  </conditionalFormatting>
  <conditionalFormatting sqref="B23:AF23">
    <cfRule type="cellIs" dxfId="23" priority="18" stopIfTrue="1" operator="equal">
      <formula>""</formula>
    </cfRule>
    <cfRule type="cellIs" dxfId="22" priority="17" stopIfTrue="1" operator="equal">
      <formula>"F"</formula>
    </cfRule>
    <cfRule type="cellIs" dxfId="21" priority="16" stopIfTrue="1" operator="equal">
      <formula>""</formula>
    </cfRule>
    <cfRule type="cellIs" dxfId="20" priority="15" stopIfTrue="1" operator="equal">
      <formula>"F"</formula>
    </cfRule>
    <cfRule type="cellIs" dxfId="19" priority="14" stopIfTrue="1" operator="equal">
      <formula>""</formula>
    </cfRule>
    <cfRule type="cellIs" dxfId="18" priority="13" stopIfTrue="1" operator="equal">
      <formula>"F"</formula>
    </cfRule>
  </conditionalFormatting>
  <conditionalFormatting sqref="B25:AF25">
    <cfRule type="cellIs" dxfId="17" priority="9" stopIfTrue="1" operator="equal">
      <formula>"F"</formula>
    </cfRule>
    <cfRule type="cellIs" dxfId="16" priority="11" stopIfTrue="1" operator="equal">
      <formula>"F"</formula>
    </cfRule>
    <cfRule type="cellIs" dxfId="15" priority="10" stopIfTrue="1" operator="equal">
      <formula>""</formula>
    </cfRule>
    <cfRule type="cellIs" dxfId="14" priority="66" stopIfTrue="1" operator="equal">
      <formula>"F"</formula>
    </cfRule>
    <cfRule type="cellIs" dxfId="13" priority="67" stopIfTrue="1" operator="equal">
      <formula>""</formula>
    </cfRule>
    <cfRule type="cellIs" dxfId="12" priority="12" stopIfTrue="1" operator="equal">
      <formula>""</formula>
    </cfRule>
    <cfRule type="cellIs" dxfId="11" priority="7" stopIfTrue="1" operator="equal">
      <formula>"F"</formula>
    </cfRule>
    <cfRule type="cellIs" dxfId="10" priority="8" stopIfTrue="1" operator="equal">
      <formula>""</formula>
    </cfRule>
  </conditionalFormatting>
  <conditionalFormatting sqref="B26:AF26">
    <cfRule type="cellIs" dxfId="9" priority="119" stopIfTrue="1" operator="equal">
      <formula>""</formula>
    </cfRule>
    <cfRule type="cellIs" dxfId="8" priority="118" stopIfTrue="1" operator="equal">
      <formula>"F"</formula>
    </cfRule>
  </conditionalFormatting>
  <conditionalFormatting sqref="B27:AF27">
    <cfRule type="cellIs" dxfId="7" priority="2" stopIfTrue="1" operator="equal">
      <formula>""</formula>
    </cfRule>
    <cfRule type="cellIs" dxfId="6" priority="6" stopIfTrue="1" operator="equal">
      <formula>""</formula>
    </cfRule>
    <cfRule type="cellIs" dxfId="5" priority="1" stopIfTrue="1" operator="equal">
      <formula>"F"</formula>
    </cfRule>
    <cfRule type="cellIs" dxfId="4" priority="71" stopIfTrue="1" operator="equal">
      <formula>"F"</formula>
    </cfRule>
    <cfRule type="cellIs" dxfId="3" priority="5" stopIfTrue="1" operator="equal">
      <formula>"F"</formula>
    </cfRule>
    <cfRule type="cellIs" dxfId="2" priority="4" stopIfTrue="1" operator="equal">
      <formula>""</formula>
    </cfRule>
    <cfRule type="cellIs" dxfId="1" priority="3" stopIfTrue="1" operator="equal">
      <formula>"F"</formula>
    </cfRule>
    <cfRule type="cellIs" dxfId="0" priority="72" stopIfTrue="1" operator="equal">
      <formula>""</formula>
    </cfRule>
  </conditionalFormatting>
  <hyperlinks>
    <hyperlink ref="P33" r:id="rId1" xr:uid="{00000000-0004-0000-0300-000000000000}"/>
    <hyperlink ref="P33:X33" r:id="rId2" display="http://ssa-app.ch/WorkingHours?page=1" xr:uid="{00000000-0004-0000-0300-000001000000}"/>
    <hyperlink ref="AB33" r:id="rId3" xr:uid="{00000000-0004-0000-0300-000002000000}"/>
  </hyperlinks>
  <pageMargins left="0.33333333333333331" right="0.33402777777777776" top="0.6694444444444444" bottom="1.0513888888888889" header="0.51180555555555551" footer="0.27569444444444446"/>
  <pageSetup paperSize="9" scale="78" firstPageNumber="0" orientation="landscape" horizontalDpi="300" verticalDpi="300" r:id="rId4"/>
  <headerFooter alignWithMargins="0">
    <oddFooter>&amp;C&amp;8Arbeitszeit per &amp;D</oddFooter>
  </headerFooter>
  <ignoredErrors>
    <ignoredError sqref="C5:AF5 B19 AJ7:AJ25 C8:AF27 C6:AC6 AE6:AF6 C7:Z7 AD7:AF7 AA7:A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Erfassung</vt:lpstr>
      <vt:lpstr>Feiertage</vt:lpstr>
      <vt:lpstr>Arbeitszeiten</vt:lpstr>
      <vt:lpstr>Arbeitstage</vt:lpstr>
      <vt:lpstr>Arbeitszeiten!C_2_7</vt:lpstr>
      <vt:lpstr>Arbeitszeiten!D_2_7</vt:lpstr>
      <vt:lpstr>Arbeitszeiten!E_2_7</vt:lpstr>
      <vt:lpstr>Arbeitstage!Excel_BuiltIn_Print_Area_2_7</vt:lpstr>
      <vt:lpstr>Arbeitszeiten!Excel_BuiltIn_Print_Area_2_7</vt:lpstr>
      <vt:lpstr>Arbeitszeiten!F_2_7</vt:lpstr>
      <vt:lpstr>Arbeitstage!G_2_7</vt:lpstr>
      <vt:lpstr>Arbeitszeiten!G_2_7</vt:lpstr>
      <vt:lpstr>Arbeitszeiten!H_2_7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Roger Frick</cp:lastModifiedBy>
  <cp:lastPrinted>2021-01-05T10:49:34Z</cp:lastPrinted>
  <dcterms:created xsi:type="dcterms:W3CDTF">2013-03-13T16:25:46Z</dcterms:created>
  <dcterms:modified xsi:type="dcterms:W3CDTF">2023-12-04T20:41:56Z</dcterms:modified>
</cp:coreProperties>
</file>